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5" yWindow="105" windowWidth="4800" windowHeight="4590" tabRatio="753" activeTab="1"/>
  </bookViews>
  <sheets>
    <sheet name="DATOS" sheetId="1" r:id="rId1"/>
    <sheet name="3 var" sheetId="13" r:id="rId2"/>
  </sheets>
  <definedNames>
    <definedName name="_xlnm.Print_Area" localSheetId="1">'3 var'!$K$1:$O$54</definedName>
  </definedNames>
  <calcPr calcId="152511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"/>
  <c r="B4" l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"/>
  <c r="AC34"/>
  <c r="AB34"/>
  <c r="AA34"/>
  <c r="Z34"/>
  <c r="AD34" s="1"/>
  <c r="A34" s="1"/>
  <c r="AC33"/>
  <c r="AB33"/>
  <c r="AA33"/>
  <c r="Z33"/>
  <c r="AD33" s="1"/>
  <c r="A33" s="1"/>
  <c r="AC32"/>
  <c r="AB32"/>
  <c r="AA32"/>
  <c r="Z32"/>
  <c r="AD32" s="1"/>
  <c r="A32" s="1"/>
  <c r="AC31"/>
  <c r="AB31"/>
  <c r="AA31"/>
  <c r="Z31"/>
  <c r="AC30"/>
  <c r="AB30"/>
  <c r="AA30"/>
  <c r="Z30"/>
  <c r="AC29"/>
  <c r="AB29"/>
  <c r="AA29"/>
  <c r="Z29"/>
  <c r="AD29" s="1"/>
  <c r="A29" s="1"/>
  <c r="AC28"/>
  <c r="AB28"/>
  <c r="AA28"/>
  <c r="Z28"/>
  <c r="AC27"/>
  <c r="AB27"/>
  <c r="AA27"/>
  <c r="Z27"/>
  <c r="AD27" s="1"/>
  <c r="A27" s="1"/>
  <c r="AC26"/>
  <c r="AB26"/>
  <c r="AA26"/>
  <c r="Z26"/>
  <c r="AD26" s="1"/>
  <c r="A26" s="1"/>
  <c r="AC25"/>
  <c r="AB25"/>
  <c r="AA25"/>
  <c r="Z25"/>
  <c r="AD25" s="1"/>
  <c r="A25" s="1"/>
  <c r="AC24"/>
  <c r="AB24"/>
  <c r="AA24"/>
  <c r="Z24"/>
  <c r="AD24" s="1"/>
  <c r="A24" s="1"/>
  <c r="AC23"/>
  <c r="AB23"/>
  <c r="AA23"/>
  <c r="Z23"/>
  <c r="AC22"/>
  <c r="AB22"/>
  <c r="AA22"/>
  <c r="Z22"/>
  <c r="AC21"/>
  <c r="AB21"/>
  <c r="AA21"/>
  <c r="Z21"/>
  <c r="AD21" s="1"/>
  <c r="A21" s="1"/>
  <c r="AC20"/>
  <c r="AB20"/>
  <c r="AA20"/>
  <c r="Z20"/>
  <c r="AC19"/>
  <c r="AB19"/>
  <c r="AA19"/>
  <c r="Z19"/>
  <c r="AD19" s="1"/>
  <c r="A19" s="1"/>
  <c r="AC18"/>
  <c r="AB18"/>
  <c r="AA18"/>
  <c r="Z18"/>
  <c r="AD18" s="1"/>
  <c r="A18" s="1"/>
  <c r="AC17"/>
  <c r="AB17"/>
  <c r="AA17"/>
  <c r="Z17"/>
  <c r="AD17" s="1"/>
  <c r="A17" s="1"/>
  <c r="AC16"/>
  <c r="AB16"/>
  <c r="AA16"/>
  <c r="Z16"/>
  <c r="AD16" s="1"/>
  <c r="A16" s="1"/>
  <c r="AC15"/>
  <c r="AB15"/>
  <c r="AA15"/>
  <c r="Z15"/>
  <c r="AC14"/>
  <c r="AB14"/>
  <c r="AA14"/>
  <c r="Z14"/>
  <c r="AC13"/>
  <c r="AB13"/>
  <c r="AA13"/>
  <c r="Z13"/>
  <c r="AD13" s="1"/>
  <c r="A13" s="1"/>
  <c r="AC12"/>
  <c r="AB12"/>
  <c r="AA12"/>
  <c r="Z12"/>
  <c r="AC11"/>
  <c r="AB11"/>
  <c r="AA11"/>
  <c r="Z11"/>
  <c r="AD11" s="1"/>
  <c r="A11" s="1"/>
  <c r="AC10"/>
  <c r="AB10"/>
  <c r="AA10"/>
  <c r="Z10"/>
  <c r="AD10" s="1"/>
  <c r="A10" s="1"/>
  <c r="AC9"/>
  <c r="AB9"/>
  <c r="AA9"/>
  <c r="Z9"/>
  <c r="AD9" s="1"/>
  <c r="A9" s="1"/>
  <c r="AC8"/>
  <c r="AB8"/>
  <c r="AA8"/>
  <c r="Z8"/>
  <c r="AD8" s="1"/>
  <c r="A8" s="1"/>
  <c r="AC7"/>
  <c r="AB7"/>
  <c r="AA7"/>
  <c r="Z7"/>
  <c r="AC6"/>
  <c r="AB6"/>
  <c r="AA6"/>
  <c r="Z6"/>
  <c r="AC5"/>
  <c r="AB5"/>
  <c r="AA5"/>
  <c r="Z5"/>
  <c r="AD5" s="1"/>
  <c r="A5" s="1"/>
  <c r="AC4"/>
  <c r="AB4"/>
  <c r="AA4"/>
  <c r="Z4"/>
  <c r="AC3"/>
  <c r="AB3"/>
  <c r="AA3"/>
  <c r="Z3"/>
  <c r="AD3" s="1"/>
  <c r="A3" s="1"/>
  <c r="AD4" l="1"/>
  <c r="A4" s="1"/>
  <c r="B80" i="13" s="1"/>
  <c r="AD12" i="1"/>
  <c r="A12" s="1"/>
  <c r="AD20"/>
  <c r="A20" s="1"/>
  <c r="AD28"/>
  <c r="A28" s="1"/>
  <c r="B104" i="13" s="1"/>
  <c r="AD6" i="1"/>
  <c r="A6" s="1"/>
  <c r="B82" i="13" s="1"/>
  <c r="AD7" i="1"/>
  <c r="A7" s="1"/>
  <c r="AD14"/>
  <c r="A14" s="1"/>
  <c r="AD15"/>
  <c r="A15" s="1"/>
  <c r="AD22"/>
  <c r="A22" s="1"/>
  <c r="AD23"/>
  <c r="A23" s="1"/>
  <c r="AD30"/>
  <c r="A30" s="1"/>
  <c r="AD31"/>
  <c r="A31" s="1"/>
  <c r="B110" i="13"/>
  <c r="B109"/>
  <c r="B108"/>
  <c r="B107"/>
  <c r="B106"/>
  <c r="B105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A83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B81"/>
  <c r="A81"/>
  <c r="A82" s="1"/>
  <c r="C80"/>
  <c r="C81" s="1"/>
  <c r="A80"/>
  <c r="B79"/>
  <c r="AC21" s="1"/>
  <c r="AC3"/>
  <c r="AD1"/>
  <c r="B74" l="1"/>
  <c r="C11"/>
  <c r="AD21"/>
  <c r="AE1"/>
  <c r="AD3"/>
  <c r="A7"/>
  <c r="C82"/>
  <c r="C83" l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AE21"/>
  <c r="AE3"/>
  <c r="AF1"/>
  <c r="D25"/>
  <c r="B11"/>
  <c r="M8" s="1"/>
  <c r="C74" l="1"/>
  <c r="B12" s="1"/>
  <c r="C12"/>
  <c r="AF21"/>
  <c r="AG1"/>
  <c r="AF3"/>
  <c r="D99" l="1"/>
  <c r="D83"/>
  <c r="AG4" s="1"/>
  <c r="D105"/>
  <c r="D103"/>
  <c r="D97"/>
  <c r="D89"/>
  <c r="D87"/>
  <c r="D81"/>
  <c r="AE4" s="1"/>
  <c r="D109"/>
  <c r="D106"/>
  <c r="D93"/>
  <c r="D90"/>
  <c r="D110"/>
  <c r="D107"/>
  <c r="D102"/>
  <c r="D94"/>
  <c r="D91"/>
  <c r="D86"/>
  <c r="AG21"/>
  <c r="AG3"/>
  <c r="AH1"/>
  <c r="D79" l="1"/>
  <c r="D82"/>
  <c r="AF4" s="1"/>
  <c r="D85"/>
  <c r="E88"/>
  <c r="E91"/>
  <c r="E94"/>
  <c r="E110"/>
  <c r="D96"/>
  <c r="D80"/>
  <c r="AD4" s="1"/>
  <c r="E96"/>
  <c r="E99"/>
  <c r="E106"/>
  <c r="E109"/>
  <c r="E93"/>
  <c r="D95"/>
  <c r="D98"/>
  <c r="D101"/>
  <c r="E104"/>
  <c r="E107"/>
  <c r="D108"/>
  <c r="D92"/>
  <c r="E80"/>
  <c r="AD5" s="1"/>
  <c r="E83"/>
  <c r="AG5" s="1"/>
  <c r="E86"/>
  <c r="E100"/>
  <c r="E103"/>
  <c r="E95"/>
  <c r="E105"/>
  <c r="E89"/>
  <c r="D104"/>
  <c r="D88"/>
  <c r="E90"/>
  <c r="E82"/>
  <c r="AF5" s="1"/>
  <c r="E92"/>
  <c r="E108"/>
  <c r="E101"/>
  <c r="E85"/>
  <c r="D100"/>
  <c r="D84"/>
  <c r="AH4" s="1"/>
  <c r="E102"/>
  <c r="E84"/>
  <c r="AH5" s="1"/>
  <c r="E87"/>
  <c r="E79"/>
  <c r="E98"/>
  <c r="E97"/>
  <c r="E81"/>
  <c r="AE5" s="1"/>
  <c r="AH21"/>
  <c r="AI1"/>
  <c r="AH3"/>
  <c r="AC5" l="1"/>
  <c r="E74"/>
  <c r="B14" s="1"/>
  <c r="C31"/>
  <c r="T36" s="1"/>
  <c r="C14"/>
  <c r="C13"/>
  <c r="AC4"/>
  <c r="B7"/>
  <c r="D74"/>
  <c r="B13" s="1"/>
  <c r="B31"/>
  <c r="S36" s="1"/>
  <c r="C32"/>
  <c r="T37" s="1"/>
  <c r="AI5"/>
  <c r="AI4"/>
  <c r="AI3"/>
  <c r="AI21"/>
  <c r="AJ1"/>
  <c r="C40" l="1"/>
  <c r="D23"/>
  <c r="G23"/>
  <c r="D24"/>
  <c r="H23"/>
  <c r="AJ21"/>
  <c r="AK1"/>
  <c r="AJ5"/>
  <c r="AJ4"/>
  <c r="AJ3"/>
  <c r="AK21" l="1"/>
  <c r="AK5"/>
  <c r="AK4"/>
  <c r="AK3"/>
  <c r="AL1"/>
  <c r="AL21" l="1"/>
  <c r="AM1"/>
  <c r="AL4"/>
  <c r="AL5"/>
  <c r="AL3"/>
  <c r="AM21" l="1"/>
  <c r="AM5"/>
  <c r="AM4"/>
  <c r="AM3"/>
  <c r="AN1"/>
  <c r="AN21" l="1"/>
  <c r="AO1"/>
  <c r="AN5"/>
  <c r="AN4"/>
  <c r="AN3"/>
  <c r="AO21" l="1"/>
  <c r="AO5"/>
  <c r="AO4"/>
  <c r="AO3"/>
  <c r="AP1"/>
  <c r="AP21" l="1"/>
  <c r="AQ1"/>
  <c r="AP3"/>
  <c r="AP5"/>
  <c r="AP4"/>
  <c r="AQ5" l="1"/>
  <c r="AQ4"/>
  <c r="AQ3"/>
  <c r="AQ21"/>
  <c r="AR1"/>
  <c r="AR21" l="1"/>
  <c r="AS1"/>
  <c r="AR5"/>
  <c r="AR4"/>
  <c r="AR3"/>
  <c r="AS21" l="1"/>
  <c r="AS5"/>
  <c r="AS4"/>
  <c r="AS3"/>
  <c r="AT1"/>
  <c r="AT21" l="1"/>
  <c r="AU1"/>
  <c r="AT5"/>
  <c r="AT4"/>
  <c r="AT3"/>
  <c r="AU21" l="1"/>
  <c r="AU5"/>
  <c r="AU4"/>
  <c r="AU3"/>
  <c r="AV1"/>
  <c r="AV21" l="1"/>
  <c r="AW1"/>
  <c r="AV5"/>
  <c r="AV4"/>
  <c r="AV3"/>
  <c r="AW21" l="1"/>
  <c r="AW5"/>
  <c r="AW4"/>
  <c r="AW3"/>
  <c r="AX1"/>
  <c r="AX21" l="1"/>
  <c r="AY1"/>
  <c r="AX3"/>
  <c r="AX5"/>
  <c r="AX4"/>
  <c r="AY5" l="1"/>
  <c r="AY4"/>
  <c r="AY3"/>
  <c r="AY21"/>
  <c r="AZ1"/>
  <c r="AZ21" l="1"/>
  <c r="BA1"/>
  <c r="AZ5"/>
  <c r="AZ4"/>
  <c r="AZ3"/>
  <c r="BA21" l="1"/>
  <c r="BA5"/>
  <c r="BA4"/>
  <c r="BA3"/>
  <c r="BB1"/>
  <c r="BB21" l="1"/>
  <c r="BC1"/>
  <c r="BB4"/>
  <c r="BB5"/>
  <c r="BB3"/>
  <c r="BC21" l="1"/>
  <c r="BC5"/>
  <c r="BC4"/>
  <c r="BC3"/>
  <c r="BD1"/>
  <c r="BD21" l="1"/>
  <c r="BE1"/>
  <c r="BD5"/>
  <c r="BD4"/>
  <c r="BD3"/>
  <c r="BE21" l="1"/>
  <c r="BE5"/>
  <c r="BE4"/>
  <c r="BE3"/>
  <c r="BF1"/>
  <c r="BF21" l="1"/>
  <c r="BG1"/>
  <c r="BF3"/>
  <c r="BF5"/>
  <c r="BF4"/>
  <c r="BG5" l="1"/>
  <c r="BG4"/>
  <c r="BG3"/>
  <c r="BG21"/>
  <c r="BH1"/>
  <c r="BH21" l="1"/>
  <c r="M7" s="1"/>
  <c r="C25" s="1"/>
  <c r="BH5"/>
  <c r="BH4"/>
  <c r="BH3"/>
  <c r="S3" l="1"/>
  <c r="T3"/>
  <c r="T5"/>
  <c r="S4"/>
  <c r="T4"/>
  <c r="R3"/>
  <c r="R5"/>
  <c r="S5"/>
  <c r="R4"/>
  <c r="S13" l="1"/>
  <c r="R13"/>
  <c r="T13"/>
  <c r="R14"/>
  <c r="S14"/>
  <c r="S12"/>
  <c r="T14"/>
  <c r="R12"/>
  <c r="T12"/>
  <c r="BG14" l="1"/>
  <c r="BC14"/>
  <c r="AY14"/>
  <c r="AU14"/>
  <c r="AQ14"/>
  <c r="AM14"/>
  <c r="AI14"/>
  <c r="AE14"/>
  <c r="BF13"/>
  <c r="BB13"/>
  <c r="AX13"/>
  <c r="AT13"/>
  <c r="AP13"/>
  <c r="AL13"/>
  <c r="AH13"/>
  <c r="AD13"/>
  <c r="BE12"/>
  <c r="BA12"/>
  <c r="AW12"/>
  <c r="AS12"/>
  <c r="AO12"/>
  <c r="AK12"/>
  <c r="AG12"/>
  <c r="AC13"/>
  <c r="BF14"/>
  <c r="BB14"/>
  <c r="AX14"/>
  <c r="AT14"/>
  <c r="AP14"/>
  <c r="AL14"/>
  <c r="AH14"/>
  <c r="AD14"/>
  <c r="BE13"/>
  <c r="BA13"/>
  <c r="AW13"/>
  <c r="AS13"/>
  <c r="AO13"/>
  <c r="AK13"/>
  <c r="AG13"/>
  <c r="BH12"/>
  <c r="BD12"/>
  <c r="AZ12"/>
  <c r="AV12"/>
  <c r="AR12"/>
  <c r="AN12"/>
  <c r="AJ12"/>
  <c r="AF12"/>
  <c r="AC14"/>
  <c r="BA14"/>
  <c r="AS14"/>
  <c r="AK14"/>
  <c r="BH13"/>
  <c r="AZ13"/>
  <c r="AR13"/>
  <c r="AJ13"/>
  <c r="BG12"/>
  <c r="AY12"/>
  <c r="AQ12"/>
  <c r="AI12"/>
  <c r="AC12"/>
  <c r="BH14"/>
  <c r="AZ14"/>
  <c r="AR14"/>
  <c r="AJ14"/>
  <c r="BG13"/>
  <c r="AY13"/>
  <c r="AQ13"/>
  <c r="AI13"/>
  <c r="BF12"/>
  <c r="AX12"/>
  <c r="AP12"/>
  <c r="AH12"/>
  <c r="AW14"/>
  <c r="AG14"/>
  <c r="AV13"/>
  <c r="AF13"/>
  <c r="AU12"/>
  <c r="AE12"/>
  <c r="AV14"/>
  <c r="AF14"/>
  <c r="AU13"/>
  <c r="AE13"/>
  <c r="AT12"/>
  <c r="AD12"/>
  <c r="BE14"/>
  <c r="AO14"/>
  <c r="BD13"/>
  <c r="AN13"/>
  <c r="BC12"/>
  <c r="AM12"/>
  <c r="AM13"/>
  <c r="BC13"/>
  <c r="BD14"/>
  <c r="BB12"/>
  <c r="AN14"/>
  <c r="AL12"/>
  <c r="M10" l="1"/>
  <c r="M11"/>
  <c r="D13" s="1"/>
  <c r="M12"/>
  <c r="D14" s="1"/>
  <c r="R21"/>
  <c r="T21"/>
  <c r="S21"/>
  <c r="BG23" l="1"/>
  <c r="BC23"/>
  <c r="AY23"/>
  <c r="AU23"/>
  <c r="AQ23"/>
  <c r="AM23"/>
  <c r="AI23"/>
  <c r="AE23"/>
  <c r="BF23"/>
  <c r="BB23"/>
  <c r="AX23"/>
  <c r="AT23"/>
  <c r="AP23"/>
  <c r="AL23"/>
  <c r="AH23"/>
  <c r="AD23"/>
  <c r="BE23"/>
  <c r="AW23"/>
  <c r="AO23"/>
  <c r="AG23"/>
  <c r="BD23"/>
  <c r="AV23"/>
  <c r="AN23"/>
  <c r="AF23"/>
  <c r="BA23"/>
  <c r="AS23"/>
  <c r="AK23"/>
  <c r="AC23"/>
  <c r="BH23"/>
  <c r="AZ23"/>
  <c r="AR23"/>
  <c r="AJ23"/>
  <c r="L80"/>
  <c r="M80" s="1"/>
  <c r="N80" s="1"/>
  <c r="L84"/>
  <c r="M84" s="1"/>
  <c r="N84" s="1"/>
  <c r="L88"/>
  <c r="M88" s="1"/>
  <c r="N88" s="1"/>
  <c r="L92"/>
  <c r="M92" s="1"/>
  <c r="N92" s="1"/>
  <c r="L96"/>
  <c r="M96" s="1"/>
  <c r="N96" s="1"/>
  <c r="L100"/>
  <c r="M100" s="1"/>
  <c r="N100" s="1"/>
  <c r="L104"/>
  <c r="M104" s="1"/>
  <c r="N104" s="1"/>
  <c r="L108"/>
  <c r="M108" s="1"/>
  <c r="N108" s="1"/>
  <c r="L82"/>
  <c r="M82" s="1"/>
  <c r="N82" s="1"/>
  <c r="L81"/>
  <c r="M81" s="1"/>
  <c r="N81" s="1"/>
  <c r="L85"/>
  <c r="M85" s="1"/>
  <c r="N85" s="1"/>
  <c r="L89"/>
  <c r="M89" s="1"/>
  <c r="N89" s="1"/>
  <c r="L93"/>
  <c r="M93" s="1"/>
  <c r="N93" s="1"/>
  <c r="L97"/>
  <c r="M97" s="1"/>
  <c r="N97" s="1"/>
  <c r="L101"/>
  <c r="M101" s="1"/>
  <c r="N101" s="1"/>
  <c r="L105"/>
  <c r="M105" s="1"/>
  <c r="N105" s="1"/>
  <c r="L109"/>
  <c r="M109" s="1"/>
  <c r="N109" s="1"/>
  <c r="L86"/>
  <c r="M86" s="1"/>
  <c r="N86" s="1"/>
  <c r="L83"/>
  <c r="M83" s="1"/>
  <c r="N83" s="1"/>
  <c r="L94"/>
  <c r="M94" s="1"/>
  <c r="N94" s="1"/>
  <c r="L102"/>
  <c r="M102" s="1"/>
  <c r="N102" s="1"/>
  <c r="L110"/>
  <c r="M110" s="1"/>
  <c r="N110" s="1"/>
  <c r="L99"/>
  <c r="M99" s="1"/>
  <c r="N99" s="1"/>
  <c r="L87"/>
  <c r="M87" s="1"/>
  <c r="N87" s="1"/>
  <c r="L95"/>
  <c r="M95" s="1"/>
  <c r="N95" s="1"/>
  <c r="L103"/>
  <c r="M103" s="1"/>
  <c r="N103" s="1"/>
  <c r="L79"/>
  <c r="L90"/>
  <c r="M90" s="1"/>
  <c r="N90" s="1"/>
  <c r="L98"/>
  <c r="M98" s="1"/>
  <c r="N98" s="1"/>
  <c r="L106"/>
  <c r="M106" s="1"/>
  <c r="N106" s="1"/>
  <c r="L91"/>
  <c r="M91" s="1"/>
  <c r="N91" s="1"/>
  <c r="L107"/>
  <c r="M107" s="1"/>
  <c r="N107" s="1"/>
  <c r="D12"/>
  <c r="E13"/>
  <c r="E14"/>
  <c r="M6" l="1"/>
  <c r="C23" s="1"/>
  <c r="D7" s="1"/>
  <c r="E7" s="1"/>
  <c r="M79"/>
  <c r="L74"/>
  <c r="L73" s="1"/>
  <c r="E12"/>
  <c r="E23" l="1"/>
  <c r="C24"/>
  <c r="E24" s="1"/>
  <c r="M74"/>
  <c r="M73" s="1"/>
  <c r="N79"/>
  <c r="N74" s="1"/>
  <c r="G7" l="1"/>
  <c r="I7" s="1"/>
  <c r="N73"/>
  <c r="E27"/>
  <c r="R25" l="1"/>
  <c r="T24"/>
  <c r="E28"/>
  <c r="T23"/>
  <c r="S25"/>
  <c r="R24"/>
  <c r="R23"/>
  <c r="F12" s="1"/>
  <c r="G12" s="1"/>
  <c r="T25"/>
  <c r="F14" s="1"/>
  <c r="G14" s="1"/>
  <c r="S23"/>
  <c r="S24"/>
  <c r="F13" s="1"/>
  <c r="G13" s="1"/>
  <c r="I14" l="1"/>
  <c r="H14"/>
  <c r="H12"/>
  <c r="I12"/>
  <c r="I13"/>
  <c r="H13"/>
</calcChain>
</file>

<file path=xl/sharedStrings.xml><?xml version="1.0" encoding="utf-8"?>
<sst xmlns="http://schemas.openxmlformats.org/spreadsheetml/2006/main" count="264" uniqueCount="141">
  <si>
    <t>#</t>
  </si>
  <si>
    <t>EF</t>
  </si>
  <si>
    <t>Y</t>
  </si>
  <si>
    <t>X1</t>
  </si>
  <si>
    <t>X2</t>
  </si>
  <si>
    <t>X3</t>
  </si>
  <si>
    <t>X4</t>
  </si>
  <si>
    <t>X5</t>
  </si>
  <si>
    <t>X6</t>
  </si>
  <si>
    <t>X7</t>
  </si>
  <si>
    <t>Aguascalientes</t>
  </si>
  <si>
    <t>Baja California Sur</t>
  </si>
  <si>
    <t>Baja California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</si>
  <si>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</si>
  <si>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</si>
  <si>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</si>
  <si>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</si>
  <si>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</si>
  <si>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</si>
  <si>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</si>
  <si>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</si>
  <si>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</si>
  <si>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</si>
  <si>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</si>
  <si>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</si>
  <si>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</si>
  <si>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</si>
  <si>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</si>
  <si>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</si>
  <si>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</si>
  <si>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</si>
  <si>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</si>
  <si>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</si>
  <si>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</si>
  <si>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</si>
  <si>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</si>
  <si>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</si>
  <si>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</si>
  <si>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</si>
  <si>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</si>
  <si>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</si>
  <si>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</si>
  <si>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Promedio</t>
  </si>
  <si>
    <t>R^2</t>
  </si>
  <si>
    <t>F=</t>
  </si>
  <si>
    <t>Significancia</t>
  </si>
  <si>
    <t>X´ X</t>
  </si>
  <si>
    <t xml:space="preserve"> </t>
  </si>
  <si>
    <t>Y ´</t>
  </si>
  <si>
    <t>Y^ = B ´X ´</t>
  </si>
  <si>
    <t>CUADRADO DE MATRIZ CORRELACION</t>
  </si>
  <si>
    <t>( X´ X )-1</t>
  </si>
  <si>
    <t>N</t>
  </si>
  <si>
    <t>K</t>
  </si>
  <si>
    <t>( X´ X )-1 X´</t>
  </si>
  <si>
    <t>1-alfa</t>
  </si>
  <si>
    <t>B ´X ´ Y</t>
  </si>
  <si>
    <t>Y  =</t>
  </si>
  <si>
    <t>Y ´ Y</t>
  </si>
  <si>
    <t>B ´</t>
  </si>
  <si>
    <t>Prom  Y ^2</t>
  </si>
  <si>
    <t>B = ( X´ X )-1 X´ Y</t>
  </si>
  <si>
    <t>( X´ X )-1* SIG^2</t>
  </si>
  <si>
    <t>Desv Stand</t>
  </si>
  <si>
    <t>t</t>
  </si>
  <si>
    <t>ANOVA  Y</t>
  </si>
  <si>
    <t>SC</t>
  </si>
  <si>
    <t>g de l</t>
  </si>
  <si>
    <t>SMC</t>
  </si>
  <si>
    <t>Debido a la regresion</t>
  </si>
  <si>
    <t>Debido a los residuos</t>
  </si>
  <si>
    <t>Total</t>
  </si>
  <si>
    <t>M.C.Parcial</t>
  </si>
  <si>
    <t>X1 - X2</t>
  </si>
  <si>
    <t>SUMA</t>
  </si>
  <si>
    <t>OBSERVACION</t>
  </si>
  <si>
    <t>Y^ = XB</t>
  </si>
  <si>
    <t>E</t>
  </si>
  <si>
    <t>E^2</t>
  </si>
  <si>
    <t>Beta</t>
  </si>
  <si>
    <t>Estimados</t>
  </si>
  <si>
    <t>Coeficientes</t>
  </si>
  <si>
    <t>Significación</t>
  </si>
  <si>
    <t>del coeficiente</t>
  </si>
  <si>
    <t>F</t>
  </si>
  <si>
    <t>Varianza de los residuales</t>
  </si>
  <si>
    <t>Desviación estandar de los residuales</t>
  </si>
  <si>
    <t>Nota: La significancia &lt; 5% implica que los parámetros son diferentes de CERO</t>
  </si>
  <si>
    <t>Intersección</t>
  </si>
  <si>
    <t>variable</t>
  </si>
  <si>
    <t>Observaciones</t>
  </si>
  <si>
    <t>Número de</t>
  </si>
  <si>
    <t xml:space="preserve">No. Variables </t>
  </si>
  <si>
    <t>(incl. la Y)</t>
  </si>
  <si>
    <t xml:space="preserve">% Confianza </t>
  </si>
  <si>
    <t>|</t>
  </si>
  <si>
    <t>B</t>
  </si>
  <si>
    <t>TRASPUESTA X´</t>
  </si>
  <si>
    <t>Versión: Septiembre 2013</t>
  </si>
  <si>
    <t>Programa de computo del Modelo de Analisis de Regresión para 8 Variables</t>
  </si>
  <si>
    <t>M. Correlación</t>
  </si>
  <si>
    <t xml:space="preserve">Inv( t,n-k )= </t>
  </si>
  <si>
    <t xml:space="preserve">Inv(F,k-1,n-k)= </t>
  </si>
  <si>
    <t>DO</t>
  </si>
  <si>
    <t>DA</t>
  </si>
  <si>
    <t>DT</t>
  </si>
  <si>
    <t>Codificación</t>
  </si>
  <si>
    <t>X10</t>
  </si>
  <si>
    <t>X14</t>
  </si>
  <si>
    <t>X15</t>
  </si>
  <si>
    <t>X22</t>
  </si>
  <si>
    <t>X28</t>
  </si>
  <si>
    <t>Y1</t>
  </si>
  <si>
    <t>Y2</t>
  </si>
  <si>
    <t>Y3</t>
  </si>
  <si>
    <t>Y4</t>
  </si>
  <si>
    <t>39 Indicadores</t>
  </si>
  <si>
    <t>Departamentos u organismos con reporte directo al Secretario de Seguridad Pública.</t>
  </si>
  <si>
    <t>Faltan más elementos</t>
  </si>
  <si>
    <t>Infiltración del crimen organizado existe dentro de su corporación.</t>
  </si>
  <si>
    <t>Falta es mejor lealtad y servicio de pertenencia</t>
  </si>
  <si>
    <t>Negligencia en la actuación entre los elementos</t>
  </si>
  <si>
    <t>Promedio mensual de IPH levantados por policía.</t>
  </si>
  <si>
    <t>Robos de automóviles asegurados</t>
  </si>
  <si>
    <t>Homicidios por habitante.</t>
  </si>
  <si>
    <t>Población que califica como poco o nada efectivo el desempeño de la policía estatal</t>
  </si>
  <si>
    <t>Población que percibe sentirse insegura en su estado</t>
  </si>
  <si>
    <t>ND</t>
  </si>
  <si>
    <t>Teoría</t>
  </si>
  <si>
    <t>Entre Menos Mejor</t>
  </si>
  <si>
    <t>Entre Mas Mejora</t>
  </si>
  <si>
    <t>····</t>
  </si>
  <si>
    <t>Índice</t>
  </si>
  <si>
    <t>Eficacia</t>
  </si>
  <si>
    <t>R</t>
  </si>
  <si>
    <t>Requerido</t>
  </si>
  <si>
    <t>Regresión</t>
  </si>
  <si>
    <t>Desviación</t>
  </si>
  <si>
    <t>Estándar</t>
  </si>
  <si>
    <t>Coeficientes estándar</t>
  </si>
  <si>
    <t>Pearson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</si>
</sst>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%"/>
    <numFmt numFmtId="169" formatCode="_(* #,##0.000000_);_(* \(#,##0.000000\);_(* &quot;-&quot;??_);_(@_)"/>
    <numFmt numFmtId="170" formatCode="_-* #,##0_-;\-* #,##0_-;_-* &quot;-&quot;??_-;_-@_-"/>
    <numFmt numFmtId="171" formatCode="0.0"/>
    <numFmt numFmtId="172" formatCode="0.0000%"/>
    <numFmt numFmtId="173" formatCode="_-* #,##0.0_-;\-* #,##0.0_-;_-* &quot;-&quot;??_-;_-@_-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Border="1"/>
    <xf numFmtId="164" fontId="0" fillId="0" borderId="0" xfId="1" applyFont="1" applyBorder="1"/>
    <xf numFmtId="165" fontId="0" fillId="0" borderId="0" xfId="1" applyNumberFormat="1" applyFont="1" applyBorder="1"/>
    <xf numFmtId="0" fontId="1" fillId="0" borderId="0" xfId="0" applyFont="1" applyBorder="1" applyAlignment="1">
      <alignment horizontal="center"/>
    </xf>
    <xf numFmtId="164" fontId="5" fillId="0" borderId="0" xfId="1" applyFont="1" applyFill="1" applyBorder="1"/>
    <xf numFmtId="164" fontId="0" fillId="0" borderId="0" xfId="1" applyFont="1"/>
    <xf numFmtId="165" fontId="0" fillId="0" borderId="0" xfId="1" applyNumberFormat="1" applyFont="1"/>
    <xf numFmtId="164" fontId="7" fillId="0" borderId="0" xfId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Border="1"/>
    <xf numFmtId="167" fontId="7" fillId="0" borderId="0" xfId="1" applyNumberFormat="1" applyFont="1" applyBorder="1" applyAlignment="1">
      <alignment horizontal="center"/>
    </xf>
    <xf numFmtId="167" fontId="0" fillId="0" borderId="0" xfId="1" applyNumberFormat="1" applyFont="1"/>
    <xf numFmtId="167" fontId="0" fillId="0" borderId="0" xfId="1" applyNumberFormat="1" applyFont="1" applyBorder="1"/>
    <xf numFmtId="164" fontId="0" fillId="0" borderId="0" xfId="1" applyNumberFormat="1" applyFont="1" applyFill="1" applyBorder="1" applyAlignment="1">
      <alignment horizontal="centerContinuous"/>
    </xf>
    <xf numFmtId="164" fontId="0" fillId="0" borderId="0" xfId="1" applyFont="1" applyFill="1" applyBorder="1" applyAlignment="1">
      <alignment horizontal="centerContinuous"/>
    </xf>
    <xf numFmtId="165" fontId="0" fillId="0" borderId="0" xfId="1" applyNumberFormat="1" applyFont="1" applyFill="1" applyBorder="1" applyAlignment="1">
      <alignment horizontal="centerContinuous"/>
    </xf>
    <xf numFmtId="167" fontId="0" fillId="0" borderId="0" xfId="1" applyNumberFormat="1" applyFont="1" applyFill="1" applyBorder="1" applyAlignment="1">
      <alignment horizontal="centerContinuous"/>
    </xf>
    <xf numFmtId="164" fontId="0" fillId="0" borderId="0" xfId="1" applyNumberFormat="1" applyFont="1" applyFill="1" applyBorder="1"/>
    <xf numFmtId="164" fontId="0" fillId="0" borderId="0" xfId="1" applyFont="1" applyFill="1" applyBorder="1"/>
    <xf numFmtId="165" fontId="0" fillId="0" borderId="0" xfId="1" applyNumberFormat="1" applyFont="1" applyFill="1" applyBorder="1"/>
    <xf numFmtId="167" fontId="0" fillId="0" borderId="0" xfId="1" applyNumberFormat="1" applyFont="1" applyFill="1" applyBorder="1"/>
    <xf numFmtId="0" fontId="5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5" fillId="0" borderId="0" xfId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Font="1" applyFill="1" applyBorder="1" applyProtection="1">
      <protection locked="0"/>
    </xf>
    <xf numFmtId="167" fontId="5" fillId="0" borderId="0" xfId="1" applyNumberFormat="1" applyFont="1" applyFill="1" applyBorder="1" applyAlignment="1" applyProtection="1">
      <alignment horizontal="center"/>
      <protection locked="0"/>
    </xf>
    <xf numFmtId="167" fontId="7" fillId="0" borderId="0" xfId="1" applyNumberFormat="1" applyFont="1" applyAlignment="1" applyProtection="1">
      <alignment horizontal="center"/>
      <protection locked="0"/>
    </xf>
    <xf numFmtId="164" fontId="7" fillId="0" borderId="0" xfId="1" applyFont="1" applyAlignment="1" applyProtection="1">
      <alignment horizontal="center"/>
      <protection locked="0"/>
    </xf>
    <xf numFmtId="164" fontId="7" fillId="4" borderId="0" xfId="1" applyFont="1" applyFill="1" applyAlignment="1" applyProtection="1">
      <alignment horizontal="center"/>
      <protection locked="0"/>
    </xf>
    <xf numFmtId="167" fontId="7" fillId="4" borderId="0" xfId="1" applyNumberFormat="1" applyFont="1" applyFill="1" applyAlignment="1" applyProtection="1">
      <alignment horizontal="center"/>
      <protection locked="0"/>
    </xf>
    <xf numFmtId="0" fontId="7" fillId="4" borderId="0" xfId="2" applyFont="1" applyFill="1" applyBorder="1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5" fontId="5" fillId="0" borderId="0" xfId="1" applyNumberFormat="1" applyFont="1" applyFill="1" applyBorder="1" applyAlignment="1" applyProtection="1">
      <alignment horizontal="center"/>
      <protection locked="0"/>
    </xf>
    <xf numFmtId="167" fontId="5" fillId="3" borderId="0" xfId="2" applyNumberFormat="1" applyFont="1" applyFill="1" applyBorder="1" applyAlignment="1" applyProtection="1">
      <alignment horizontal="center"/>
      <protection locked="0"/>
    </xf>
    <xf numFmtId="167" fontId="5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Protection="1"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5" fillId="0" borderId="0" xfId="2" applyFont="1" applyBorder="1" applyProtection="1">
      <protection locked="0"/>
    </xf>
    <xf numFmtId="164" fontId="5" fillId="0" borderId="0" xfId="1" applyFont="1" applyBorder="1" applyAlignment="1" applyProtection="1">
      <alignment horizontal="center"/>
      <protection locked="0"/>
    </xf>
    <xf numFmtId="167" fontId="5" fillId="0" borderId="0" xfId="1" applyNumberFormat="1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Protection="1">
      <protection locked="0"/>
    </xf>
    <xf numFmtId="164" fontId="5" fillId="0" borderId="0" xfId="1" applyFont="1" applyAlignment="1" applyProtection="1">
      <alignment horizontal="center"/>
      <protection locked="0"/>
    </xf>
    <xf numFmtId="167" fontId="5" fillId="0" borderId="0" xfId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5" fillId="0" borderId="0" xfId="0" applyFont="1" applyFill="1" applyBorder="1" applyProtection="1"/>
    <xf numFmtId="0" fontId="0" fillId="0" borderId="0" xfId="0" applyProtection="1"/>
    <xf numFmtId="0" fontId="5" fillId="3" borderId="0" xfId="0" applyFont="1" applyFill="1" applyBorder="1" applyProtection="1"/>
    <xf numFmtId="164" fontId="5" fillId="0" borderId="0" xfId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9" fontId="5" fillId="5" borderId="4" xfId="4" applyFont="1" applyFill="1" applyBorder="1" applyAlignment="1" applyProtection="1">
      <alignment horizontal="center"/>
    </xf>
    <xf numFmtId="9" fontId="5" fillId="7" borderId="4" xfId="4" applyFont="1" applyFill="1" applyBorder="1" applyProtection="1"/>
    <xf numFmtId="9" fontId="5" fillId="5" borderId="4" xfId="4" applyFont="1" applyFill="1" applyBorder="1" applyProtection="1"/>
    <xf numFmtId="165" fontId="5" fillId="5" borderId="4" xfId="1" applyNumberFormat="1" applyFont="1" applyFill="1" applyBorder="1" applyAlignment="1" applyProtection="1">
      <alignment horizontal="center"/>
    </xf>
    <xf numFmtId="9" fontId="5" fillId="7" borderId="4" xfId="4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0" fillId="0" borderId="0" xfId="0" applyFill="1" applyBorder="1" applyProtection="1"/>
    <xf numFmtId="167" fontId="5" fillId="0" borderId="0" xfId="1" applyNumberFormat="1" applyFont="1" applyFill="1" applyBorder="1" applyAlignment="1" applyProtection="1">
      <alignment horizontal="left"/>
    </xf>
    <xf numFmtId="165" fontId="5" fillId="0" borderId="0" xfId="1" applyNumberFormat="1" applyFont="1" applyFill="1" applyBorder="1" applyProtection="1"/>
    <xf numFmtId="0" fontId="0" fillId="0" borderId="0" xfId="0" applyFill="1" applyProtection="1"/>
    <xf numFmtId="164" fontId="0" fillId="0" borderId="0" xfId="0" applyNumberFormat="1" applyProtection="1"/>
    <xf numFmtId="0" fontId="5" fillId="3" borderId="0" xfId="0" applyFont="1" applyFill="1" applyBorder="1" applyAlignment="1" applyProtection="1">
      <alignment horizontal="center"/>
    </xf>
    <xf numFmtId="0" fontId="0" fillId="0" borderId="1" xfId="0" applyBorder="1"/>
    <xf numFmtId="168" fontId="7" fillId="0" borderId="0" xfId="4" applyNumberFormat="1" applyFont="1" applyBorder="1" applyAlignment="1">
      <alignment horizontal="center"/>
    </xf>
    <xf numFmtId="168" fontId="0" fillId="0" borderId="0" xfId="4" applyNumberFormat="1" applyFont="1"/>
    <xf numFmtId="168" fontId="0" fillId="0" borderId="0" xfId="4" applyNumberFormat="1" applyFont="1" applyFill="1" applyBorder="1" applyAlignment="1">
      <alignment horizontal="centerContinuous"/>
    </xf>
    <xf numFmtId="168" fontId="5" fillId="0" borderId="0" xfId="4" applyNumberFormat="1" applyFont="1" applyFill="1" applyBorder="1"/>
    <xf numFmtId="168" fontId="0" fillId="0" borderId="0" xfId="4" applyNumberFormat="1" applyFont="1" applyFill="1" applyBorder="1"/>
    <xf numFmtId="168" fontId="0" fillId="0" borderId="0" xfId="4" applyNumberFormat="1" applyFont="1" applyBorder="1"/>
    <xf numFmtId="164" fontId="0" fillId="0" borderId="1" xfId="1" applyFont="1" applyBorder="1"/>
    <xf numFmtId="164" fontId="0" fillId="0" borderId="1" xfId="1" applyNumberFormat="1" applyFont="1" applyBorder="1"/>
    <xf numFmtId="165" fontId="0" fillId="0" borderId="1" xfId="1" applyNumberFormat="1" applyFont="1" applyBorder="1"/>
    <xf numFmtId="168" fontId="0" fillId="0" borderId="1" xfId="4" applyNumberFormat="1" applyFont="1" applyBorder="1"/>
    <xf numFmtId="167" fontId="0" fillId="0" borderId="1" xfId="1" applyNumberFormat="1" applyFont="1" applyBorder="1"/>
    <xf numFmtId="0" fontId="5" fillId="0" borderId="0" xfId="0" applyFont="1" applyFill="1" applyBorder="1" applyAlignment="1" applyProtection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165" fontId="5" fillId="0" borderId="0" xfId="1" applyNumberFormat="1" applyFont="1" applyFill="1" applyAlignment="1" applyProtection="1">
      <alignment horizontal="center"/>
      <protection locked="0"/>
    </xf>
    <xf numFmtId="167" fontId="7" fillId="0" borderId="0" xfId="1" applyNumberFormat="1" applyFont="1" applyFill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/>
    <xf numFmtId="170" fontId="8" fillId="0" borderId="0" xfId="1" applyNumberFormat="1" applyFont="1"/>
    <xf numFmtId="164" fontId="0" fillId="0" borderId="5" xfId="1" applyNumberFormat="1" applyFont="1" applyFill="1" applyBorder="1"/>
    <xf numFmtId="167" fontId="0" fillId="0" borderId="3" xfId="1" applyNumberFormat="1" applyFont="1" applyFill="1" applyBorder="1"/>
    <xf numFmtId="164" fontId="1" fillId="0" borderId="4" xfId="1" applyNumberFormat="1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165" fontId="1" fillId="0" borderId="4" xfId="1" applyNumberFormat="1" applyFont="1" applyBorder="1" applyAlignment="1">
      <alignment horizontal="center"/>
    </xf>
    <xf numFmtId="0" fontId="7" fillId="9" borderId="4" xfId="0" applyFont="1" applyFill="1" applyBorder="1" applyAlignment="1" applyProtection="1">
      <alignment horizontal="right"/>
      <protection locked="0"/>
    </xf>
    <xf numFmtId="0" fontId="7" fillId="9" borderId="4" xfId="2" applyFont="1" applyFill="1" applyBorder="1" applyAlignment="1" applyProtection="1">
      <alignment horizontal="right"/>
      <protection locked="0"/>
    </xf>
    <xf numFmtId="167" fontId="7" fillId="9" borderId="4" xfId="1" applyNumberFormat="1" applyFont="1" applyFill="1" applyBorder="1" applyAlignment="1" applyProtection="1">
      <alignment horizontal="right"/>
      <protection locked="0"/>
    </xf>
    <xf numFmtId="164" fontId="7" fillId="9" borderId="4" xfId="1" applyFont="1" applyFill="1" applyBorder="1" applyAlignment="1" applyProtection="1">
      <alignment horizontal="right"/>
      <protection locked="0"/>
    </xf>
    <xf numFmtId="0" fontId="5" fillId="8" borderId="4" xfId="0" applyFont="1" applyFill="1" applyBorder="1" applyAlignment="1" applyProtection="1">
      <alignment horizontal="center"/>
      <protection locked="0"/>
    </xf>
    <xf numFmtId="164" fontId="2" fillId="8" borderId="4" xfId="1" applyFont="1" applyFill="1" applyBorder="1" applyProtection="1">
      <protection locked="0"/>
    </xf>
    <xf numFmtId="167" fontId="6" fillId="8" borderId="4" xfId="3" applyNumberFormat="1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</xf>
    <xf numFmtId="167" fontId="5" fillId="8" borderId="4" xfId="1" applyNumberFormat="1" applyFont="1" applyFill="1" applyBorder="1" applyProtection="1"/>
    <xf numFmtId="166" fontId="5" fillId="8" borderId="4" xfId="1" applyNumberFormat="1" applyFont="1" applyFill="1" applyBorder="1" applyProtection="1"/>
    <xf numFmtId="0" fontId="5" fillId="9" borderId="4" xfId="0" applyFont="1" applyFill="1" applyBorder="1" applyAlignment="1" applyProtection="1">
      <alignment horizontal="center"/>
      <protection locked="0"/>
    </xf>
    <xf numFmtId="164" fontId="5" fillId="9" borderId="4" xfId="1" applyFont="1" applyFill="1" applyBorder="1" applyProtection="1">
      <protection locked="0"/>
    </xf>
    <xf numFmtId="164" fontId="5" fillId="9" borderId="4" xfId="1" applyFont="1" applyFill="1" applyBorder="1" applyAlignment="1" applyProtection="1">
      <alignment horizontal="center"/>
      <protection locked="0"/>
    </xf>
    <xf numFmtId="0" fontId="5" fillId="8" borderId="4" xfId="2" applyFont="1" applyFill="1" applyBorder="1" applyAlignment="1" applyProtection="1">
      <alignment horizontal="center"/>
      <protection locked="0"/>
    </xf>
    <xf numFmtId="166" fontId="5" fillId="8" borderId="4" xfId="1" applyNumberFormat="1" applyFont="1" applyFill="1" applyBorder="1" applyProtection="1">
      <protection locked="0"/>
    </xf>
    <xf numFmtId="164" fontId="5" fillId="8" borderId="4" xfId="1" applyFont="1" applyFill="1" applyBorder="1" applyProtection="1">
      <protection locked="0"/>
    </xf>
    <xf numFmtId="164" fontId="5" fillId="8" borderId="4" xfId="1" applyFont="1" applyFill="1" applyBorder="1" applyProtection="1"/>
    <xf numFmtId="0" fontId="5" fillId="8" borderId="8" xfId="0" applyFont="1" applyFill="1" applyBorder="1" applyAlignment="1" applyProtection="1">
      <alignment horizontal="center"/>
      <protection locked="0"/>
    </xf>
    <xf numFmtId="166" fontId="5" fillId="8" borderId="7" xfId="1" applyNumberFormat="1" applyFont="1" applyFill="1" applyBorder="1" applyProtection="1">
      <protection locked="0"/>
    </xf>
    <xf numFmtId="0" fontId="0" fillId="8" borderId="4" xfId="0" applyFill="1" applyBorder="1" applyProtection="1"/>
    <xf numFmtId="0" fontId="5" fillId="8" borderId="4" xfId="0" applyFont="1" applyFill="1" applyBorder="1" applyProtection="1"/>
    <xf numFmtId="165" fontId="5" fillId="8" borderId="4" xfId="1" applyNumberFormat="1" applyFont="1" applyFill="1" applyBorder="1" applyProtection="1"/>
    <xf numFmtId="169" fontId="5" fillId="8" borderId="4" xfId="1" applyNumberFormat="1" applyFont="1" applyFill="1" applyBorder="1" applyProtection="1"/>
    <xf numFmtId="0" fontId="5" fillId="9" borderId="4" xfId="0" applyFont="1" applyFill="1" applyBorder="1" applyAlignment="1" applyProtection="1">
      <alignment horizontal="right"/>
      <protection locked="0"/>
    </xf>
    <xf numFmtId="0" fontId="0" fillId="8" borderId="0" xfId="0" applyFill="1" applyProtection="1"/>
    <xf numFmtId="0" fontId="5" fillId="8" borderId="10" xfId="0" applyFont="1" applyFill="1" applyBorder="1" applyProtection="1"/>
    <xf numFmtId="165" fontId="5" fillId="8" borderId="4" xfId="1" applyNumberFormat="1" applyFont="1" applyFill="1" applyBorder="1" applyAlignment="1" applyProtection="1">
      <alignment horizontal="center"/>
    </xf>
    <xf numFmtId="9" fontId="5" fillId="8" borderId="4" xfId="4" applyFont="1" applyFill="1" applyBorder="1" applyProtection="1"/>
    <xf numFmtId="0" fontId="5" fillId="8" borderId="4" xfId="0" applyFont="1" applyFill="1" applyBorder="1" applyProtection="1">
      <protection locked="0"/>
    </xf>
    <xf numFmtId="0" fontId="2" fillId="5" borderId="4" xfId="0" applyFont="1" applyFill="1" applyBorder="1" applyAlignment="1" applyProtection="1">
      <alignment horizontal="center"/>
    </xf>
    <xf numFmtId="164" fontId="8" fillId="9" borderId="4" xfId="1" applyFont="1" applyFill="1" applyBorder="1" applyAlignment="1">
      <alignment horizontal="center"/>
    </xf>
    <xf numFmtId="0" fontId="2" fillId="0" borderId="0" xfId="0" applyFont="1" applyProtection="1">
      <protection locked="0"/>
    </xf>
    <xf numFmtId="0" fontId="7" fillId="5" borderId="2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  <protection locked="0"/>
    </xf>
    <xf numFmtId="164" fontId="5" fillId="6" borderId="4" xfId="1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4" xfId="1" applyFont="1" applyFill="1" applyBorder="1" applyAlignment="1" applyProtection="1">
      <alignment horizontal="center"/>
      <protection locked="0"/>
    </xf>
    <xf numFmtId="164" fontId="2" fillId="0" borderId="4" xfId="1" applyFont="1" applyFill="1" applyBorder="1" applyAlignment="1" applyProtection="1">
      <alignment horizontal="center"/>
    </xf>
    <xf numFmtId="43" fontId="2" fillId="0" borderId="4" xfId="0" applyNumberFormat="1" applyFont="1" applyFill="1" applyBorder="1" applyAlignment="1" applyProtection="1">
      <alignment horizontal="center"/>
      <protection locked="0"/>
    </xf>
    <xf numFmtId="167" fontId="5" fillId="8" borderId="4" xfId="0" applyNumberFormat="1" applyFont="1" applyFill="1" applyBorder="1" applyProtection="1"/>
    <xf numFmtId="0" fontId="2" fillId="8" borderId="4" xfId="0" applyFont="1" applyFill="1" applyBorder="1" applyProtection="1"/>
    <xf numFmtId="0" fontId="5" fillId="8" borderId="13" xfId="0" applyFont="1" applyFill="1" applyBorder="1" applyProtection="1"/>
    <xf numFmtId="164" fontId="5" fillId="8" borderId="13" xfId="1" applyFont="1" applyFill="1" applyBorder="1" applyProtection="1"/>
    <xf numFmtId="167" fontId="5" fillId="8" borderId="13" xfId="0" applyNumberFormat="1" applyFont="1" applyFill="1" applyBorder="1" applyProtection="1"/>
    <xf numFmtId="0" fontId="5" fillId="8" borderId="9" xfId="0" applyFont="1" applyFill="1" applyBorder="1" applyAlignment="1" applyProtection="1">
      <alignment horizontal="centerContinuous"/>
    </xf>
    <xf numFmtId="167" fontId="5" fillId="8" borderId="9" xfId="1" applyNumberFormat="1" applyFont="1" applyFill="1" applyBorder="1" applyAlignment="1" applyProtection="1">
      <alignment horizontal="center"/>
    </xf>
    <xf numFmtId="0" fontId="5" fillId="8" borderId="9" xfId="0" applyFont="1" applyFill="1" applyBorder="1" applyAlignment="1" applyProtection="1">
      <alignment horizontal="center"/>
    </xf>
    <xf numFmtId="9" fontId="2" fillId="11" borderId="4" xfId="4" applyFont="1" applyFill="1" applyBorder="1" applyAlignment="1" applyProtection="1">
      <alignment horizontal="center"/>
    </xf>
    <xf numFmtId="9" fontId="2" fillId="11" borderId="4" xfId="4" applyNumberFormat="1" applyFont="1" applyFill="1" applyBorder="1" applyAlignment="1" applyProtection="1">
      <alignment horizontal="center"/>
    </xf>
    <xf numFmtId="164" fontId="5" fillId="10" borderId="4" xfId="1" applyFont="1" applyFill="1" applyBorder="1" applyProtection="1"/>
    <xf numFmtId="0" fontId="7" fillId="0" borderId="13" xfId="0" applyFont="1" applyFill="1" applyBorder="1" applyAlignment="1" applyProtection="1">
      <alignment horizontal="center"/>
    </xf>
    <xf numFmtId="164" fontId="2" fillId="0" borderId="13" xfId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5" fillId="0" borderId="9" xfId="0" applyFont="1" applyBorder="1" applyProtection="1"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</xf>
    <xf numFmtId="164" fontId="5" fillId="5" borderId="13" xfId="1" applyFont="1" applyFill="1" applyBorder="1" applyAlignment="1" applyProtection="1">
      <alignment horizontal="center"/>
    </xf>
    <xf numFmtId="9" fontId="5" fillId="2" borderId="13" xfId="4" applyFont="1" applyFill="1" applyBorder="1" applyAlignment="1" applyProtection="1">
      <alignment horizontal="center"/>
      <protection locked="0"/>
    </xf>
    <xf numFmtId="9" fontId="5" fillId="6" borderId="13" xfId="4" applyFont="1" applyFill="1" applyBorder="1" applyAlignment="1" applyProtection="1">
      <alignment horizontal="center"/>
    </xf>
    <xf numFmtId="164" fontId="5" fillId="6" borderId="13" xfId="1" applyFont="1" applyFill="1" applyBorder="1" applyAlignment="1" applyProtection="1">
      <alignment horizontal="center"/>
    </xf>
    <xf numFmtId="164" fontId="5" fillId="5" borderId="9" xfId="1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164" fontId="2" fillId="5" borderId="4" xfId="1" applyFont="1" applyFill="1" applyBorder="1" applyAlignment="1" applyProtection="1">
      <alignment horizontal="left"/>
    </xf>
    <xf numFmtId="165" fontId="2" fillId="0" borderId="0" xfId="1" applyNumberFormat="1" applyFont="1" applyFill="1" applyAlignment="1" applyProtection="1">
      <alignment horizontal="center"/>
      <protection locked="0"/>
    </xf>
    <xf numFmtId="167" fontId="5" fillId="8" borderId="4" xfId="1" applyNumberFormat="1" applyFont="1" applyFill="1" applyBorder="1" applyAlignment="1" applyProtection="1">
      <alignment horizontal="center"/>
      <protection locked="0"/>
    </xf>
    <xf numFmtId="0" fontId="5" fillId="8" borderId="4" xfId="0" applyFont="1" applyFill="1" applyBorder="1" applyAlignment="1" applyProtection="1">
      <alignment horizontal="center"/>
    </xf>
    <xf numFmtId="9" fontId="5" fillId="12" borderId="4" xfId="4" applyFont="1" applyFill="1" applyBorder="1" applyAlignment="1" applyProtection="1">
      <alignment horizontal="center"/>
    </xf>
    <xf numFmtId="9" fontId="2" fillId="5" borderId="2" xfId="4" applyFont="1" applyFill="1" applyBorder="1" applyAlignment="1" applyProtection="1">
      <alignment horizontal="centerContinuous"/>
    </xf>
    <xf numFmtId="167" fontId="2" fillId="10" borderId="4" xfId="1" applyNumberFormat="1" applyFont="1" applyFill="1" applyBorder="1" applyAlignment="1" applyProtection="1">
      <alignment horizontal="center"/>
    </xf>
    <xf numFmtId="172" fontId="5" fillId="11" borderId="13" xfId="4" applyNumberFormat="1" applyFont="1" applyFill="1" applyBorder="1" applyAlignment="1" applyProtection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173" fontId="9" fillId="0" borderId="4" xfId="0" applyNumberFormat="1" applyFont="1" applyFill="1" applyBorder="1" applyAlignment="1">
      <alignment horizontal="center"/>
    </xf>
    <xf numFmtId="164" fontId="9" fillId="0" borderId="4" xfId="1" applyFont="1" applyFill="1" applyBorder="1" applyAlignment="1">
      <alignment horizontal="center"/>
    </xf>
    <xf numFmtId="173" fontId="9" fillId="0" borderId="4" xfId="1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170" fontId="9" fillId="0" borderId="4" xfId="1" applyNumberFormat="1" applyFont="1" applyFill="1" applyBorder="1" applyAlignment="1">
      <alignment horizontal="center" vertical="center"/>
    </xf>
    <xf numFmtId="170" fontId="9" fillId="0" borderId="4" xfId="1" applyNumberFormat="1" applyFont="1" applyFill="1" applyBorder="1" applyAlignment="1">
      <alignment horizontal="center"/>
    </xf>
    <xf numFmtId="1" fontId="9" fillId="0" borderId="4" xfId="1" applyNumberFormat="1" applyFont="1" applyFill="1" applyBorder="1" applyAlignment="1">
      <alignment horizontal="center"/>
    </xf>
    <xf numFmtId="171" fontId="9" fillId="0" borderId="4" xfId="0" applyNumberFormat="1" applyFont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170" fontId="9" fillId="14" borderId="4" xfId="1" applyNumberFormat="1" applyFont="1" applyFill="1" applyBorder="1" applyAlignment="1">
      <alignment horizontal="center"/>
    </xf>
    <xf numFmtId="170" fontId="9" fillId="15" borderId="4" xfId="1" applyNumberFormat="1" applyFont="1" applyFill="1" applyBorder="1" applyAlignment="1">
      <alignment horizontal="center"/>
    </xf>
    <xf numFmtId="1" fontId="9" fillId="15" borderId="4" xfId="1" applyNumberFormat="1" applyFont="1" applyFill="1" applyBorder="1" applyAlignment="1">
      <alignment horizontal="center"/>
    </xf>
    <xf numFmtId="1" fontId="9" fillId="14" borderId="4" xfId="1" applyNumberFormat="1" applyFont="1" applyFill="1" applyBorder="1" applyAlignment="1">
      <alignment horizontal="center"/>
    </xf>
    <xf numFmtId="1" fontId="9" fillId="16" borderId="4" xfId="1" applyNumberFormat="1" applyFont="1" applyFill="1" applyBorder="1" applyAlignment="1">
      <alignment horizontal="center"/>
    </xf>
    <xf numFmtId="170" fontId="9" fillId="13" borderId="4" xfId="1" applyNumberFormat="1" applyFont="1" applyFill="1" applyBorder="1" applyAlignment="1">
      <alignment horizontal="center" vertical="center"/>
    </xf>
    <xf numFmtId="170" fontId="9" fillId="0" borderId="4" xfId="1" applyNumberFormat="1" applyFont="1" applyBorder="1" applyAlignment="1">
      <alignment horizontal="center" vertical="center"/>
    </xf>
    <xf numFmtId="170" fontId="9" fillId="13" borderId="4" xfId="1" applyNumberFormat="1" applyFont="1" applyFill="1" applyBorder="1" applyAlignment="1">
      <alignment horizontal="center"/>
    </xf>
    <xf numFmtId="1" fontId="9" fillId="13" borderId="4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/>
    <xf numFmtId="0" fontId="9" fillId="0" borderId="4" xfId="0" applyFont="1" applyBorder="1"/>
    <xf numFmtId="43" fontId="9" fillId="0" borderId="4" xfId="1" applyNumberFormat="1" applyFont="1" applyBorder="1"/>
    <xf numFmtId="43" fontId="9" fillId="12" borderId="4" xfId="1" applyNumberFormat="1" applyFont="1" applyFill="1" applyBorder="1"/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textRotation="90" wrapText="1"/>
    </xf>
    <xf numFmtId="170" fontId="9" fillId="15" borderId="4" xfId="1" applyNumberFormat="1" applyFont="1" applyFill="1" applyBorder="1"/>
    <xf numFmtId="170" fontId="9" fillId="16" borderId="4" xfId="1" applyNumberFormat="1" applyFont="1" applyFill="1" applyBorder="1"/>
    <xf numFmtId="0" fontId="9" fillId="17" borderId="4" xfId="0" applyFont="1" applyFill="1" applyBorder="1" applyAlignment="1">
      <alignment horizontal="center"/>
    </xf>
    <xf numFmtId="170" fontId="9" fillId="14" borderId="4" xfId="1" applyNumberFormat="1" applyFont="1" applyFill="1" applyBorder="1"/>
    <xf numFmtId="170" fontId="9" fillId="17" borderId="4" xfId="1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9" fillId="18" borderId="0" xfId="0" applyFont="1" applyFill="1" applyAlignment="1">
      <alignment horizontal="center" wrapText="1"/>
    </xf>
    <xf numFmtId="0" fontId="9" fillId="19" borderId="0" xfId="0" applyFont="1" applyFill="1" applyAlignment="1">
      <alignment horizontal="center" wrapText="1"/>
    </xf>
    <xf numFmtId="0" fontId="9" fillId="19" borderId="4" xfId="0" applyFont="1" applyFill="1" applyBorder="1" applyAlignment="1">
      <alignment horizontal="center" textRotation="90" wrapText="1"/>
    </xf>
    <xf numFmtId="0" fontId="9" fillId="18" borderId="4" xfId="0" applyFont="1" applyFill="1" applyBorder="1" applyAlignment="1">
      <alignment horizontal="center"/>
    </xf>
    <xf numFmtId="164" fontId="0" fillId="0" borderId="4" xfId="1" applyFont="1" applyBorder="1"/>
    <xf numFmtId="0" fontId="1" fillId="18" borderId="4" xfId="0" applyFont="1" applyFill="1" applyBorder="1" applyAlignment="1">
      <alignment horizontal="center"/>
    </xf>
    <xf numFmtId="164" fontId="0" fillId="0" borderId="4" xfId="0" applyNumberFormat="1" applyBorder="1"/>
    <xf numFmtId="164" fontId="0" fillId="13" borderId="4" xfId="0" applyNumberFormat="1" applyFill="1" applyBorder="1"/>
    <xf numFmtId="164" fontId="0" fillId="20" borderId="4" xfId="0" applyNumberFormat="1" applyFill="1" applyBorder="1"/>
    <xf numFmtId="0" fontId="9" fillId="21" borderId="4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7" fillId="8" borderId="11" xfId="0" applyFont="1" applyFill="1" applyBorder="1" applyAlignment="1" applyProtection="1">
      <alignment horizontal="center" vertical="center" textRotation="90"/>
    </xf>
    <xf numFmtId="0" fontId="7" fillId="8" borderId="12" xfId="0" applyFont="1" applyFill="1" applyBorder="1" applyAlignment="1" applyProtection="1">
      <alignment horizontal="center" vertical="center" textRotation="90"/>
    </xf>
    <xf numFmtId="0" fontId="1" fillId="0" borderId="0" xfId="0" applyFont="1" applyAlignment="1" applyProtection="1">
      <alignment horizontal="center"/>
      <protection locked="0"/>
    </xf>
    <xf numFmtId="0" fontId="5" fillId="8" borderId="4" xfId="0" applyFont="1" applyFill="1" applyBorder="1" applyAlignment="1" applyProtection="1">
      <alignment horizontal="center"/>
    </xf>
    <xf numFmtId="166" fontId="5" fillId="8" borderId="4" xfId="1" applyNumberFormat="1" applyFont="1" applyFill="1" applyBorder="1" applyAlignment="1" applyProtection="1">
      <alignment horizontal="center"/>
    </xf>
    <xf numFmtId="0" fontId="5" fillId="8" borderId="14" xfId="0" applyFont="1" applyFill="1" applyBorder="1" applyAlignment="1" applyProtection="1">
      <alignment horizontal="center"/>
    </xf>
    <xf numFmtId="0" fontId="5" fillId="8" borderId="15" xfId="0" applyFont="1" applyFill="1" applyBorder="1" applyAlignment="1" applyProtection="1">
      <alignment horizontal="center"/>
    </xf>
    <xf numFmtId="0" fontId="5" fillId="8" borderId="16" xfId="0" applyFont="1" applyFill="1" applyBorder="1" applyAlignment="1" applyProtection="1">
      <alignment horizontal="center"/>
    </xf>
  </cellXfs>
  <cellStyles count="5">
    <cellStyle name="Millares" xfId="1" builtinId="3"/>
    <cellStyle name="Normal" xfId="0" builtinId="0"/>
    <cellStyle name="Normal_definitiva (2)" xfId="2"/>
    <cellStyle name="Normal_Hoja1" xfId="3"/>
    <cellStyle name="Porcentual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2"/>
  <sheetViews>
    <sheetView zoomScale="70" zoomScaleNormal="70" workbookViewId="0">
      <selection activeCell="C3" sqref="C3:C34"/>
    </sheetView>
  </sheetViews>
  <sheetFormatPr baseColWidth="10" defaultColWidth="9.28515625" defaultRowHeight="12.75"/>
  <cols>
    <col min="1" max="1" width="10.42578125" style="13" customWidth="1"/>
    <col min="2" max="2" width="10.42578125" style="2" customWidth="1"/>
    <col min="3" max="4" width="9.28515625" style="3"/>
    <col min="5" max="5" width="13.140625" style="79" customWidth="1"/>
    <col min="6" max="6" width="9.28515625" style="16"/>
    <col min="7" max="9" width="9.28515625" style="1"/>
    <col min="10" max="10" width="24.42578125" style="91" customWidth="1"/>
    <col min="11" max="11" width="11.42578125" style="92" customWidth="1"/>
    <col min="12" max="12" width="11.42578125" style="93" customWidth="1"/>
    <col min="13" max="14" width="11.42578125" style="92" customWidth="1"/>
    <col min="15" max="16384" width="9.28515625" style="1"/>
  </cols>
  <sheetData>
    <row r="1" spans="1:30" s="10" customFormat="1">
      <c r="A1" s="11"/>
      <c r="B1" s="8"/>
      <c r="C1" s="9"/>
      <c r="D1" s="9"/>
      <c r="E1" s="74"/>
      <c r="F1" s="14"/>
      <c r="J1" s="170" t="s">
        <v>0</v>
      </c>
      <c r="K1" s="171" t="s">
        <v>103</v>
      </c>
      <c r="L1" s="172" t="s">
        <v>103</v>
      </c>
      <c r="M1" s="172" t="s">
        <v>103</v>
      </c>
      <c r="N1" s="172" t="s">
        <v>104</v>
      </c>
      <c r="O1" s="172" t="s">
        <v>104</v>
      </c>
      <c r="P1" s="171" t="s">
        <v>105</v>
      </c>
      <c r="Q1" s="171" t="s">
        <v>1</v>
      </c>
      <c r="R1" s="171" t="s">
        <v>1</v>
      </c>
      <c r="S1" s="171" t="s">
        <v>1</v>
      </c>
      <c r="T1" s="171" t="s">
        <v>1</v>
      </c>
      <c r="U1" s="191"/>
      <c r="V1" s="171" t="s">
        <v>1</v>
      </c>
      <c r="W1" s="171" t="s">
        <v>1</v>
      </c>
      <c r="X1" s="171" t="s">
        <v>1</v>
      </c>
      <c r="Y1" s="171" t="s">
        <v>1</v>
      </c>
      <c r="Z1" s="208" t="s">
        <v>1</v>
      </c>
      <c r="AA1" s="208" t="s">
        <v>1</v>
      </c>
      <c r="AB1" s="208" t="s">
        <v>1</v>
      </c>
      <c r="AC1" s="208" t="s">
        <v>1</v>
      </c>
      <c r="AD1" s="210" t="s">
        <v>132</v>
      </c>
    </row>
    <row r="2" spans="1:30" s="4" customFormat="1">
      <c r="A2" s="96" t="s">
        <v>2</v>
      </c>
      <c r="B2" s="97" t="s">
        <v>109</v>
      </c>
      <c r="C2" s="98" t="s">
        <v>110</v>
      </c>
      <c r="D2" s="97" t="s">
        <v>9</v>
      </c>
      <c r="E2" s="97" t="s">
        <v>9</v>
      </c>
      <c r="F2" s="97" t="s">
        <v>9</v>
      </c>
      <c r="G2" s="97" t="s">
        <v>9</v>
      </c>
      <c r="H2" s="97" t="s">
        <v>9</v>
      </c>
      <c r="J2" s="171" t="s">
        <v>106</v>
      </c>
      <c r="K2" s="171" t="s">
        <v>3</v>
      </c>
      <c r="L2" s="174" t="s">
        <v>107</v>
      </c>
      <c r="M2" s="174" t="s">
        <v>108</v>
      </c>
      <c r="N2" s="172" t="s">
        <v>109</v>
      </c>
      <c r="O2" s="174" t="s">
        <v>110</v>
      </c>
      <c r="P2" s="173" t="s">
        <v>111</v>
      </c>
      <c r="Q2" s="171" t="s">
        <v>112</v>
      </c>
      <c r="R2" s="171" t="s">
        <v>113</v>
      </c>
      <c r="S2" s="171" t="s">
        <v>114</v>
      </c>
      <c r="T2" s="171" t="s">
        <v>115</v>
      </c>
      <c r="U2" s="191"/>
      <c r="V2" s="171" t="s">
        <v>112</v>
      </c>
      <c r="W2" s="171" t="s">
        <v>113</v>
      </c>
      <c r="X2" s="171" t="s">
        <v>114</v>
      </c>
      <c r="Y2" s="171" t="s">
        <v>115</v>
      </c>
      <c r="Z2" s="208" t="s">
        <v>112</v>
      </c>
      <c r="AA2" s="208" t="s">
        <v>113</v>
      </c>
      <c r="AB2" s="208" t="s">
        <v>114</v>
      </c>
      <c r="AC2" s="208" t="s">
        <v>115</v>
      </c>
      <c r="AD2" s="210" t="s">
        <v>133</v>
      </c>
    </row>
    <row r="3" spans="1:30">
      <c r="A3" s="215">
        <f>+AD3</f>
        <v>0.51467815125788341</v>
      </c>
      <c r="B3" s="177">
        <f>+N3</f>
        <v>2.7881040892193307</v>
      </c>
      <c r="C3" s="178">
        <f>+O3</f>
        <v>2.2889842632331905</v>
      </c>
      <c r="D3" s="129"/>
      <c r="E3" s="129"/>
      <c r="F3" s="129"/>
      <c r="G3" s="129"/>
      <c r="H3" s="129"/>
      <c r="J3" s="175" t="s">
        <v>10</v>
      </c>
      <c r="K3" s="176">
        <v>7</v>
      </c>
      <c r="L3" s="177">
        <v>23.3271375464684</v>
      </c>
      <c r="M3" s="174">
        <v>2.4320457796852648</v>
      </c>
      <c r="N3" s="178">
        <v>2.7881040892193307</v>
      </c>
      <c r="O3" s="178">
        <v>2.2889842632331905</v>
      </c>
      <c r="P3" s="179">
        <v>1.1000000000000001</v>
      </c>
      <c r="Q3" s="177">
        <v>272.64691363693765</v>
      </c>
      <c r="R3" s="171">
        <v>7</v>
      </c>
      <c r="S3" s="171">
        <v>31</v>
      </c>
      <c r="T3" s="180">
        <v>46.5</v>
      </c>
      <c r="U3" s="191"/>
      <c r="V3" s="177">
        <v>272.64691363693765</v>
      </c>
      <c r="W3" s="171">
        <v>7</v>
      </c>
      <c r="X3" s="171">
        <v>31</v>
      </c>
      <c r="Y3" s="180">
        <v>46.5</v>
      </c>
      <c r="Z3" s="209">
        <f t="shared" ref="Z3:Z34" si="0">+V3/AVERAGE(V$4:V$35)</f>
        <v>0.43532437800614404</v>
      </c>
      <c r="AA3" s="209">
        <f t="shared" ref="AA3:AA34" si="1">+W3/AVERAGE(W$4:W$35)</f>
        <v>0.28515111695137979</v>
      </c>
      <c r="AB3" s="209">
        <f t="shared" ref="AB3:AB34" si="2">+X3/AVERAGE(X$4:X$35)</f>
        <v>0.5913846153846154</v>
      </c>
      <c r="AC3" s="209">
        <f t="shared" ref="AC3:AC34" si="3">+Y3/AVERAGE(Y$4:Y$35)</f>
        <v>0.74685249468939441</v>
      </c>
      <c r="AD3" s="212">
        <f t="shared" ref="AD3:AD34" si="4">AVERAGE(Z3:AC3)</f>
        <v>0.51467815125788341</v>
      </c>
    </row>
    <row r="4" spans="1:30">
      <c r="A4" s="215">
        <f t="shared" ref="A4:A34" si="5">+AD4</f>
        <v>0.47009840738037745</v>
      </c>
      <c r="B4" s="177">
        <f t="shared" ref="B4:B34" si="6">+N4</f>
        <v>2.5188916876574305</v>
      </c>
      <c r="C4" s="178">
        <f t="shared" ref="C4:C34" si="7">+O4</f>
        <v>3.3707865168539324</v>
      </c>
      <c r="D4" s="129"/>
      <c r="E4" s="129"/>
      <c r="F4" s="129"/>
      <c r="G4" s="129"/>
      <c r="H4" s="129"/>
      <c r="J4" s="175" t="s">
        <v>11</v>
      </c>
      <c r="K4" s="176">
        <v>9</v>
      </c>
      <c r="L4" s="177">
        <v>6.2972292191435768</v>
      </c>
      <c r="M4" s="177">
        <v>7.0224719101123592</v>
      </c>
      <c r="N4" s="178">
        <v>2.5188916876574305</v>
      </c>
      <c r="O4" s="178">
        <v>3.3707865168539324</v>
      </c>
      <c r="P4" s="179">
        <v>0.61</v>
      </c>
      <c r="Q4" s="177">
        <v>168.82267288496845</v>
      </c>
      <c r="R4" s="171">
        <v>6</v>
      </c>
      <c r="S4" s="171">
        <v>51</v>
      </c>
      <c r="T4" s="180">
        <v>24.5</v>
      </c>
      <c r="U4" s="191"/>
      <c r="V4" s="177">
        <v>168.82267288496845</v>
      </c>
      <c r="W4" s="171">
        <v>6</v>
      </c>
      <c r="X4" s="171">
        <v>51</v>
      </c>
      <c r="Y4" s="180">
        <v>24.5</v>
      </c>
      <c r="Z4" s="209">
        <f t="shared" si="0"/>
        <v>0.26955238218778421</v>
      </c>
      <c r="AA4" s="209">
        <f t="shared" si="1"/>
        <v>0.24441524310118268</v>
      </c>
      <c r="AB4" s="209">
        <f t="shared" si="2"/>
        <v>0.97292307692307689</v>
      </c>
      <c r="AC4" s="209">
        <f t="shared" si="3"/>
        <v>0.39350292730946584</v>
      </c>
      <c r="AD4" s="212">
        <f t="shared" si="4"/>
        <v>0.47009840738037745</v>
      </c>
    </row>
    <row r="5" spans="1:30">
      <c r="A5" s="215">
        <f t="shared" si="5"/>
        <v>1.0404645061669688</v>
      </c>
      <c r="B5" s="177">
        <f t="shared" si="6"/>
        <v>5.1020408163265305</v>
      </c>
      <c r="C5" s="178">
        <f t="shared" si="7"/>
        <v>1.8726591760299625</v>
      </c>
      <c r="D5" s="129"/>
      <c r="E5" s="129"/>
      <c r="F5" s="129"/>
      <c r="G5" s="129"/>
      <c r="H5" s="129"/>
      <c r="J5" s="175" t="s">
        <v>12</v>
      </c>
      <c r="K5" s="176">
        <v>11</v>
      </c>
      <c r="L5" s="177">
        <v>18.877551020408163</v>
      </c>
      <c r="M5" s="177">
        <v>1.8726591760299625</v>
      </c>
      <c r="N5" s="178">
        <v>5.1020408163265305</v>
      </c>
      <c r="O5" s="178">
        <v>1.8726591760299625</v>
      </c>
      <c r="P5" s="179">
        <v>0.56999999999999995</v>
      </c>
      <c r="Q5" s="177">
        <v>808.54198688506699</v>
      </c>
      <c r="R5" s="171">
        <v>25</v>
      </c>
      <c r="S5" s="171">
        <v>54</v>
      </c>
      <c r="T5" s="180">
        <v>51.2</v>
      </c>
      <c r="U5" s="191"/>
      <c r="V5" s="177">
        <v>808.54198688506699</v>
      </c>
      <c r="W5" s="171">
        <v>25</v>
      </c>
      <c r="X5" s="171">
        <v>54</v>
      </c>
      <c r="Y5" s="180">
        <v>51.2</v>
      </c>
      <c r="Z5" s="209">
        <f t="shared" si="0"/>
        <v>1.2909665209021768</v>
      </c>
      <c r="AA5" s="209">
        <f t="shared" si="1"/>
        <v>1.0183968462549278</v>
      </c>
      <c r="AB5" s="209">
        <f t="shared" si="2"/>
        <v>1.0301538461538462</v>
      </c>
      <c r="AC5" s="209">
        <f t="shared" si="3"/>
        <v>0.82234081135692461</v>
      </c>
      <c r="AD5" s="211">
        <f t="shared" si="4"/>
        <v>1.0404645061669688</v>
      </c>
    </row>
    <row r="6" spans="1:30">
      <c r="A6" s="215">
        <f t="shared" si="5"/>
        <v>0.51177311101230993</v>
      </c>
      <c r="B6" s="177">
        <f t="shared" si="6"/>
        <v>2.4330900243309004</v>
      </c>
      <c r="C6" s="178">
        <f t="shared" si="7"/>
        <v>2.3668639053254439</v>
      </c>
      <c r="D6" s="129"/>
      <c r="E6" s="129"/>
      <c r="F6" s="129"/>
      <c r="G6" s="129"/>
      <c r="H6" s="129"/>
      <c r="J6" s="175" t="s">
        <v>13</v>
      </c>
      <c r="K6" s="176">
        <v>6</v>
      </c>
      <c r="L6" s="177">
        <v>17.518248175182482</v>
      </c>
      <c r="M6" s="177">
        <v>1.1834319526627219</v>
      </c>
      <c r="N6" s="178">
        <v>2.4330900243309004</v>
      </c>
      <c r="O6" s="178">
        <v>2.3668639053254439</v>
      </c>
      <c r="P6" s="179">
        <v>0.85</v>
      </c>
      <c r="Q6" s="177">
        <v>132.78662211262056</v>
      </c>
      <c r="R6" s="171">
        <v>6</v>
      </c>
      <c r="S6" s="171">
        <v>46</v>
      </c>
      <c r="T6" s="180">
        <v>44.4</v>
      </c>
      <c r="U6" s="191"/>
      <c r="V6" s="177">
        <v>132.78662211262056</v>
      </c>
      <c r="W6" s="171">
        <v>6</v>
      </c>
      <c r="X6" s="171">
        <v>46</v>
      </c>
      <c r="Y6" s="180">
        <v>44.4</v>
      </c>
      <c r="Z6" s="209">
        <f t="shared" si="0"/>
        <v>0.21201506706101256</v>
      </c>
      <c r="AA6" s="209">
        <f t="shared" si="1"/>
        <v>0.24441524310118268</v>
      </c>
      <c r="AB6" s="209">
        <f t="shared" si="2"/>
        <v>0.87753846153846149</v>
      </c>
      <c r="AC6" s="209">
        <f t="shared" si="3"/>
        <v>0.71312367234858298</v>
      </c>
      <c r="AD6" s="212">
        <f t="shared" si="4"/>
        <v>0.51177311101230993</v>
      </c>
    </row>
    <row r="7" spans="1:30">
      <c r="A7" s="215">
        <f t="shared" si="5"/>
        <v>0.61908683088419769</v>
      </c>
      <c r="B7" s="177">
        <f t="shared" si="6"/>
        <v>0.5</v>
      </c>
      <c r="C7" s="178">
        <f t="shared" si="7"/>
        <v>2.2471910112359552</v>
      </c>
      <c r="D7" s="129"/>
      <c r="E7" s="129"/>
      <c r="F7" s="129"/>
      <c r="G7" s="129"/>
      <c r="H7" s="129"/>
      <c r="J7" s="175" t="s">
        <v>14</v>
      </c>
      <c r="K7" s="176">
        <v>13</v>
      </c>
      <c r="L7" s="177">
        <v>8.25</v>
      </c>
      <c r="M7" s="177">
        <v>2.9962546816479403</v>
      </c>
      <c r="N7" s="178">
        <v>0.5</v>
      </c>
      <c r="O7" s="178">
        <v>2.2471910112359552</v>
      </c>
      <c r="P7" s="179">
        <v>0.26</v>
      </c>
      <c r="Q7" s="177">
        <v>433.40216619463104</v>
      </c>
      <c r="R7" s="171">
        <v>4</v>
      </c>
      <c r="S7" s="171">
        <v>53</v>
      </c>
      <c r="T7" s="180">
        <v>38</v>
      </c>
      <c r="U7" s="191"/>
      <c r="V7" s="177">
        <v>433.40216619463104</v>
      </c>
      <c r="W7" s="171">
        <v>4</v>
      </c>
      <c r="X7" s="171">
        <v>53</v>
      </c>
      <c r="Y7" s="180">
        <v>38</v>
      </c>
      <c r="Z7" s="209">
        <f t="shared" si="0"/>
        <v>0.69199583413011179</v>
      </c>
      <c r="AA7" s="209">
        <f t="shared" si="1"/>
        <v>0.16294349540078845</v>
      </c>
      <c r="AB7" s="209">
        <f t="shared" si="2"/>
        <v>1.011076923076923</v>
      </c>
      <c r="AC7" s="209">
        <f t="shared" si="3"/>
        <v>0.61033107092896743</v>
      </c>
      <c r="AD7" s="211">
        <f t="shared" si="4"/>
        <v>0.61908683088419769</v>
      </c>
    </row>
    <row r="8" spans="1:30">
      <c r="A8" s="215">
        <f t="shared" si="5"/>
        <v>1.9913120151677626</v>
      </c>
      <c r="B8" s="177">
        <f t="shared" si="6"/>
        <v>4.6712802768166091</v>
      </c>
      <c r="C8" s="178">
        <f t="shared" si="7"/>
        <v>1.9780219780219781</v>
      </c>
      <c r="D8" s="129"/>
      <c r="E8" s="129"/>
      <c r="F8" s="129"/>
      <c r="G8" s="129"/>
      <c r="H8" s="129"/>
      <c r="J8" s="175" t="s">
        <v>15</v>
      </c>
      <c r="K8" s="176">
        <v>19</v>
      </c>
      <c r="L8" s="177">
        <v>12.110726643598616</v>
      </c>
      <c r="M8" s="177">
        <v>9.2307692307692299</v>
      </c>
      <c r="N8" s="178">
        <v>4.6712802768166091</v>
      </c>
      <c r="O8" s="178">
        <v>1.9780219780219781</v>
      </c>
      <c r="P8" s="179">
        <v>0.95</v>
      </c>
      <c r="Q8" s="177">
        <v>1107.8753704970975</v>
      </c>
      <c r="R8" s="181">
        <v>90</v>
      </c>
      <c r="S8" s="171">
        <v>63</v>
      </c>
      <c r="T8" s="180">
        <v>82.7</v>
      </c>
      <c r="U8" s="191"/>
      <c r="V8" s="177">
        <v>1107.8753704970975</v>
      </c>
      <c r="W8" s="171">
        <v>90</v>
      </c>
      <c r="X8" s="171">
        <v>63</v>
      </c>
      <c r="Y8" s="180">
        <v>82.7</v>
      </c>
      <c r="Z8" s="209">
        <f t="shared" si="0"/>
        <v>1.7689001138380622</v>
      </c>
      <c r="AA8" s="209">
        <f t="shared" si="1"/>
        <v>3.6662286465177401</v>
      </c>
      <c r="AB8" s="209">
        <f t="shared" si="2"/>
        <v>1.2018461538461538</v>
      </c>
      <c r="AC8" s="209">
        <f t="shared" si="3"/>
        <v>1.3282731464690949</v>
      </c>
      <c r="AD8" s="213">
        <f t="shared" si="4"/>
        <v>1.9913120151677626</v>
      </c>
    </row>
    <row r="9" spans="1:30">
      <c r="A9" s="215">
        <f t="shared" si="5"/>
        <v>1.0392873339087716</v>
      </c>
      <c r="B9" s="177">
        <f t="shared" si="6"/>
        <v>2.28494623655914</v>
      </c>
      <c r="C9" s="178">
        <f t="shared" si="7"/>
        <v>3.0944625407166124</v>
      </c>
      <c r="D9" s="129"/>
      <c r="E9" s="129"/>
      <c r="F9" s="129"/>
      <c r="G9" s="129"/>
      <c r="H9" s="129"/>
      <c r="J9" s="175" t="s">
        <v>16</v>
      </c>
      <c r="K9" s="176">
        <v>11</v>
      </c>
      <c r="L9" s="177">
        <v>11.96236559139785</v>
      </c>
      <c r="M9" s="177">
        <v>6.1889250814332248</v>
      </c>
      <c r="N9" s="178">
        <v>2.28494623655914</v>
      </c>
      <c r="O9" s="178">
        <v>3.0944625407166124</v>
      </c>
      <c r="P9" s="179">
        <v>0.35</v>
      </c>
      <c r="Q9" s="177">
        <v>616.37928239314692</v>
      </c>
      <c r="R9" s="171">
        <v>26</v>
      </c>
      <c r="S9" s="171">
        <v>48</v>
      </c>
      <c r="T9" s="180">
        <v>74.599999999999994</v>
      </c>
      <c r="U9" s="191"/>
      <c r="V9" s="177">
        <v>616.37928239314692</v>
      </c>
      <c r="W9" s="171">
        <v>26</v>
      </c>
      <c r="X9" s="171">
        <v>48</v>
      </c>
      <c r="Y9" s="180">
        <v>74.599999999999994</v>
      </c>
      <c r="Z9" s="209">
        <f t="shared" si="0"/>
        <v>0.98414804754025997</v>
      </c>
      <c r="AA9" s="209">
        <f t="shared" si="1"/>
        <v>1.0591327201051248</v>
      </c>
      <c r="AB9" s="209">
        <f t="shared" si="2"/>
        <v>0.91569230769230769</v>
      </c>
      <c r="AC9" s="209">
        <f t="shared" si="3"/>
        <v>1.198176260297394</v>
      </c>
      <c r="AD9" s="211">
        <f t="shared" si="4"/>
        <v>1.0392873339087716</v>
      </c>
    </row>
    <row r="10" spans="1:30">
      <c r="A10" s="215">
        <f t="shared" si="5"/>
        <v>1.0112963335285625</v>
      </c>
      <c r="B10" s="177">
        <f t="shared" si="6"/>
        <v>2.1487603305785123</v>
      </c>
      <c r="C10" s="178">
        <f t="shared" si="7"/>
        <v>3.0710172744721689</v>
      </c>
      <c r="D10" s="129"/>
      <c r="E10" s="129"/>
      <c r="F10" s="129"/>
      <c r="G10" s="129"/>
      <c r="H10" s="129"/>
      <c r="J10" s="175" t="s">
        <v>17</v>
      </c>
      <c r="K10" s="176">
        <v>12</v>
      </c>
      <c r="L10" s="177">
        <v>27.768595041322314</v>
      </c>
      <c r="M10" s="177">
        <v>1.3435700575815739</v>
      </c>
      <c r="N10" s="178">
        <v>2.1487603305785123</v>
      </c>
      <c r="O10" s="178">
        <v>3.0710172744721689</v>
      </c>
      <c r="P10" s="179">
        <v>0.77</v>
      </c>
      <c r="Q10" s="177">
        <v>674.76383265856953</v>
      </c>
      <c r="R10" s="171">
        <v>25</v>
      </c>
      <c r="S10" s="171">
        <v>43</v>
      </c>
      <c r="T10" s="180">
        <v>70.3</v>
      </c>
      <c r="U10" s="191"/>
      <c r="V10" s="177">
        <v>674.76383265856953</v>
      </c>
      <c r="W10" s="171">
        <v>25</v>
      </c>
      <c r="X10" s="171">
        <v>43</v>
      </c>
      <c r="Y10" s="180">
        <v>70.3</v>
      </c>
      <c r="Z10" s="209">
        <f t="shared" si="0"/>
        <v>1.0773683143330406</v>
      </c>
      <c r="AA10" s="209">
        <f t="shared" si="1"/>
        <v>1.0183968462549278</v>
      </c>
      <c r="AB10" s="209">
        <f t="shared" si="2"/>
        <v>0.82030769230769229</v>
      </c>
      <c r="AC10" s="209">
        <f t="shared" si="3"/>
        <v>1.1291124812185898</v>
      </c>
      <c r="AD10" s="211">
        <f t="shared" si="4"/>
        <v>1.0112963335285625</v>
      </c>
    </row>
    <row r="11" spans="1:30">
      <c r="A11" s="215">
        <f t="shared" si="5"/>
        <v>0.89144037002641485</v>
      </c>
      <c r="B11" s="177">
        <f t="shared" si="6"/>
        <v>2.1538461538461537</v>
      </c>
      <c r="C11" s="178">
        <f t="shared" si="7"/>
        <v>4.1139240506329111</v>
      </c>
      <c r="D11" s="129"/>
      <c r="E11" s="129"/>
      <c r="F11" s="129"/>
      <c r="G11" s="129"/>
      <c r="H11" s="129"/>
      <c r="J11" s="175" t="s">
        <v>18</v>
      </c>
      <c r="K11" s="176">
        <v>10</v>
      </c>
      <c r="L11" s="177">
        <v>12.615384615384615</v>
      </c>
      <c r="M11" s="177">
        <v>1.5822784810126582</v>
      </c>
      <c r="N11" s="178">
        <v>2.1538461538461537</v>
      </c>
      <c r="O11" s="178">
        <v>4.1139240506329111</v>
      </c>
      <c r="P11" s="179">
        <v>0.06</v>
      </c>
      <c r="Q11" s="177">
        <v>426.33433858820604</v>
      </c>
      <c r="R11" s="171">
        <v>12</v>
      </c>
      <c r="S11" s="171">
        <v>66</v>
      </c>
      <c r="T11" s="180">
        <v>70.8</v>
      </c>
      <c r="U11" s="191"/>
      <c r="V11" s="177">
        <v>426.33433858820604</v>
      </c>
      <c r="W11" s="171">
        <v>12</v>
      </c>
      <c r="X11" s="171">
        <v>66</v>
      </c>
      <c r="Y11" s="180">
        <v>70.8</v>
      </c>
      <c r="Z11" s="209">
        <f t="shared" si="0"/>
        <v>0.68071091762187375</v>
      </c>
      <c r="AA11" s="209">
        <f t="shared" si="1"/>
        <v>0.48883048620236536</v>
      </c>
      <c r="AB11" s="209">
        <f t="shared" si="2"/>
        <v>1.259076923076923</v>
      </c>
      <c r="AC11" s="209">
        <f t="shared" si="3"/>
        <v>1.1371431532044971</v>
      </c>
      <c r="AD11" s="211">
        <f t="shared" si="4"/>
        <v>0.89144037002641485</v>
      </c>
    </row>
    <row r="12" spans="1:30">
      <c r="A12" s="215">
        <f t="shared" si="5"/>
        <v>1.6178051289640676</v>
      </c>
      <c r="B12" s="177">
        <f t="shared" si="6"/>
        <v>2.0202020202020203</v>
      </c>
      <c r="C12" s="178">
        <f t="shared" si="7"/>
        <v>3.6363636363636362</v>
      </c>
      <c r="D12" s="129"/>
      <c r="E12" s="129"/>
      <c r="F12" s="129"/>
      <c r="G12" s="129"/>
      <c r="H12" s="129"/>
      <c r="J12" s="175" t="s">
        <v>19</v>
      </c>
      <c r="K12" s="176">
        <v>17</v>
      </c>
      <c r="L12" s="177">
        <v>13.636363636363637</v>
      </c>
      <c r="M12" s="177">
        <v>9.0909090909090917</v>
      </c>
      <c r="N12" s="178">
        <v>2.0202020202020203</v>
      </c>
      <c r="O12" s="178">
        <v>3.6363636363636362</v>
      </c>
      <c r="P12" s="179">
        <v>0.53</v>
      </c>
      <c r="Q12" s="177">
        <v>889.71989630472683</v>
      </c>
      <c r="R12" s="171">
        <v>65</v>
      </c>
      <c r="S12" s="171">
        <v>57</v>
      </c>
      <c r="T12" s="180">
        <v>81.900000000000006</v>
      </c>
      <c r="U12" s="191"/>
      <c r="V12" s="177">
        <v>889.71989630472683</v>
      </c>
      <c r="W12" s="171">
        <v>65</v>
      </c>
      <c r="X12" s="171">
        <v>57</v>
      </c>
      <c r="Y12" s="180">
        <v>81.900000000000006</v>
      </c>
      <c r="Z12" s="209">
        <f t="shared" si="0"/>
        <v>1.4205800289171997</v>
      </c>
      <c r="AA12" s="209">
        <f t="shared" si="1"/>
        <v>2.6478318002628121</v>
      </c>
      <c r="AB12" s="209">
        <f t="shared" si="2"/>
        <v>1.0873846153846154</v>
      </c>
      <c r="AC12" s="209">
        <f t="shared" si="3"/>
        <v>1.3154240712916432</v>
      </c>
      <c r="AD12" s="213">
        <f t="shared" si="4"/>
        <v>1.6178051289640676</v>
      </c>
    </row>
    <row r="13" spans="1:30">
      <c r="A13" s="215">
        <f t="shared" si="5"/>
        <v>1.3791157464664827</v>
      </c>
      <c r="B13" s="177">
        <f t="shared" si="6"/>
        <v>3.3755274261603376</v>
      </c>
      <c r="C13" s="178">
        <f t="shared" si="7"/>
        <v>4.4334975369458132</v>
      </c>
      <c r="D13" s="129"/>
      <c r="E13" s="129"/>
      <c r="F13" s="129"/>
      <c r="G13" s="129"/>
      <c r="H13" s="129"/>
      <c r="J13" s="175" t="s">
        <v>20</v>
      </c>
      <c r="K13" s="176">
        <v>10</v>
      </c>
      <c r="L13" s="177">
        <v>11.39240506329114</v>
      </c>
      <c r="M13" s="177">
        <v>4.6798029556650249</v>
      </c>
      <c r="N13" s="178">
        <v>3.3755274261603376</v>
      </c>
      <c r="O13" s="178">
        <v>4.4334975369458132</v>
      </c>
      <c r="P13" s="179">
        <v>0.28999999999999998</v>
      </c>
      <c r="Q13" s="177">
        <v>1333.8963999720584</v>
      </c>
      <c r="R13" s="171">
        <v>17</v>
      </c>
      <c r="S13" s="171">
        <v>70</v>
      </c>
      <c r="T13" s="180">
        <v>84.6</v>
      </c>
      <c r="U13" s="191"/>
      <c r="V13" s="177">
        <v>1333.8963999720584</v>
      </c>
      <c r="W13" s="171">
        <v>17</v>
      </c>
      <c r="X13" s="171">
        <v>70</v>
      </c>
      <c r="Y13" s="180">
        <v>84.6</v>
      </c>
      <c r="Z13" s="209">
        <f t="shared" si="0"/>
        <v>2.1297788150124211</v>
      </c>
      <c r="AA13" s="209">
        <f t="shared" si="1"/>
        <v>0.69250985545335086</v>
      </c>
      <c r="AB13" s="209">
        <f t="shared" si="2"/>
        <v>1.3353846153846154</v>
      </c>
      <c r="AC13" s="209">
        <f t="shared" si="3"/>
        <v>1.3587897000155431</v>
      </c>
      <c r="AD13" s="213">
        <f t="shared" si="4"/>
        <v>1.3791157464664827</v>
      </c>
    </row>
    <row r="14" spans="1:30">
      <c r="A14" s="215">
        <f t="shared" si="5"/>
        <v>0.7269969554512673</v>
      </c>
      <c r="B14" s="177">
        <f t="shared" si="6"/>
        <v>4.4680851063829783</v>
      </c>
      <c r="C14" s="178">
        <f t="shared" si="7"/>
        <v>1.9125683060109289</v>
      </c>
      <c r="D14" s="129"/>
      <c r="E14" s="129"/>
      <c r="F14" s="129"/>
      <c r="G14" s="129"/>
      <c r="H14" s="129"/>
      <c r="J14" s="175" t="s">
        <v>21</v>
      </c>
      <c r="K14" s="176">
        <v>5</v>
      </c>
      <c r="L14" s="177">
        <v>19.787234042553191</v>
      </c>
      <c r="M14" s="177">
        <v>2.1857923497267762</v>
      </c>
      <c r="N14" s="178">
        <v>4.4680851063829783</v>
      </c>
      <c r="O14" s="178">
        <v>1.9125683060109289</v>
      </c>
      <c r="P14" s="179">
        <v>0.44</v>
      </c>
      <c r="Q14" s="177">
        <v>524.43086013164191</v>
      </c>
      <c r="R14" s="171">
        <v>11</v>
      </c>
      <c r="S14" s="171">
        <v>39</v>
      </c>
      <c r="T14" s="180">
        <v>54.7</v>
      </c>
      <c r="U14" s="191"/>
      <c r="V14" s="177">
        <v>524.43086013164191</v>
      </c>
      <c r="W14" s="171">
        <v>11</v>
      </c>
      <c r="X14" s="171">
        <v>39</v>
      </c>
      <c r="Y14" s="180">
        <v>54.7</v>
      </c>
      <c r="Z14" s="209">
        <f t="shared" si="0"/>
        <v>0.83733769419462389</v>
      </c>
      <c r="AA14" s="209">
        <f t="shared" si="1"/>
        <v>0.44809461235216824</v>
      </c>
      <c r="AB14" s="209">
        <f t="shared" si="2"/>
        <v>0.74399999999999999</v>
      </c>
      <c r="AC14" s="209">
        <f t="shared" si="3"/>
        <v>0.87855551525827691</v>
      </c>
      <c r="AD14" s="211">
        <f t="shared" si="4"/>
        <v>0.7269969554512673</v>
      </c>
    </row>
    <row r="15" spans="1:30">
      <c r="A15" s="215">
        <f t="shared" si="5"/>
        <v>2.0479325524554977</v>
      </c>
      <c r="B15" s="177">
        <f t="shared" si="6"/>
        <v>2.6570048309178742</v>
      </c>
      <c r="C15" s="178">
        <f t="shared" si="7"/>
        <v>3.4364261168384878</v>
      </c>
      <c r="D15" s="129"/>
      <c r="E15" s="129"/>
      <c r="F15" s="129"/>
      <c r="G15" s="129"/>
      <c r="H15" s="129"/>
      <c r="J15" s="175" t="s">
        <v>22</v>
      </c>
      <c r="K15" s="176">
        <v>5</v>
      </c>
      <c r="L15" s="183">
        <v>31.642512077294686</v>
      </c>
      <c r="M15" s="182">
        <v>15</v>
      </c>
      <c r="N15" s="184">
        <v>2.6570048309178742</v>
      </c>
      <c r="O15" s="186">
        <v>3.4364261168384878</v>
      </c>
      <c r="P15" s="179">
        <v>0.17</v>
      </c>
      <c r="Q15" s="182">
        <v>1803</v>
      </c>
      <c r="R15" s="171">
        <v>71</v>
      </c>
      <c r="S15" s="171">
        <v>64</v>
      </c>
      <c r="T15" s="180">
        <v>74.7</v>
      </c>
      <c r="U15" s="191"/>
      <c r="V15" s="177">
        <v>1803</v>
      </c>
      <c r="W15" s="171">
        <v>71</v>
      </c>
      <c r="X15" s="171">
        <v>64</v>
      </c>
      <c r="Y15" s="180">
        <v>74.7</v>
      </c>
      <c r="Z15" s="209">
        <f t="shared" si="0"/>
        <v>2.8787776948403438</v>
      </c>
      <c r="AA15" s="209">
        <f t="shared" si="1"/>
        <v>2.8922470433639949</v>
      </c>
      <c r="AB15" s="209">
        <f t="shared" si="2"/>
        <v>1.2209230769230768</v>
      </c>
      <c r="AC15" s="209">
        <f t="shared" si="3"/>
        <v>1.1997823946945756</v>
      </c>
      <c r="AD15" s="213">
        <f t="shared" si="4"/>
        <v>2.0479325524554977</v>
      </c>
    </row>
    <row r="16" spans="1:30">
      <c r="A16" s="215">
        <f t="shared" si="5"/>
        <v>0.72457935567206277</v>
      </c>
      <c r="B16" s="177">
        <f t="shared" si="6"/>
        <v>2.1333333333333333</v>
      </c>
      <c r="C16" s="178">
        <f t="shared" si="7"/>
        <v>1.6501650165016502</v>
      </c>
      <c r="D16" s="129"/>
      <c r="E16" s="129"/>
      <c r="F16" s="129"/>
      <c r="G16" s="129"/>
      <c r="H16" s="129"/>
      <c r="J16" s="175" t="s">
        <v>23</v>
      </c>
      <c r="K16" s="176">
        <v>6</v>
      </c>
      <c r="L16" s="177">
        <v>16</v>
      </c>
      <c r="M16" s="177">
        <v>8.9108910891089117</v>
      </c>
      <c r="N16" s="178">
        <v>2.1333333333333333</v>
      </c>
      <c r="O16" s="178">
        <v>1.6501650165016502</v>
      </c>
      <c r="P16" s="179">
        <v>0.22</v>
      </c>
      <c r="Q16" s="177">
        <v>500.95148252362441</v>
      </c>
      <c r="R16" s="171">
        <v>8</v>
      </c>
      <c r="S16" s="171">
        <v>52</v>
      </c>
      <c r="T16" s="180">
        <v>48.6</v>
      </c>
      <c r="U16" s="191"/>
      <c r="V16" s="177">
        <v>500.95148252362441</v>
      </c>
      <c r="W16" s="171">
        <v>8</v>
      </c>
      <c r="X16" s="171">
        <v>52</v>
      </c>
      <c r="Y16" s="180">
        <v>48.6</v>
      </c>
      <c r="Z16" s="209">
        <f t="shared" si="0"/>
        <v>0.79984911485646826</v>
      </c>
      <c r="AA16" s="209">
        <f t="shared" si="1"/>
        <v>0.3258869908015769</v>
      </c>
      <c r="AB16" s="209">
        <f t="shared" si="2"/>
        <v>0.99199999999999999</v>
      </c>
      <c r="AC16" s="209">
        <f t="shared" si="3"/>
        <v>0.78058131703020572</v>
      </c>
      <c r="AD16" s="211">
        <f t="shared" si="4"/>
        <v>0.72457935567206277</v>
      </c>
    </row>
    <row r="17" spans="1:30">
      <c r="A17" s="215">
        <f t="shared" si="5"/>
        <v>0.84537799030635552</v>
      </c>
      <c r="B17" s="177">
        <f t="shared" si="6"/>
        <v>4.3367346938775508</v>
      </c>
      <c r="C17" s="178">
        <f t="shared" si="7"/>
        <v>4.5936395759717312</v>
      </c>
      <c r="D17" s="129"/>
      <c r="E17" s="129"/>
      <c r="F17" s="129"/>
      <c r="G17" s="129"/>
      <c r="H17" s="129"/>
      <c r="J17" s="175" t="s">
        <v>24</v>
      </c>
      <c r="K17" s="176">
        <v>10</v>
      </c>
      <c r="L17" s="177">
        <v>14.285714285714286</v>
      </c>
      <c r="M17" s="177">
        <v>7.0671378091872787</v>
      </c>
      <c r="N17" s="178">
        <v>4.3367346938775508</v>
      </c>
      <c r="O17" s="178">
        <v>4.5936395759717312</v>
      </c>
      <c r="P17" s="179">
        <v>0.38</v>
      </c>
      <c r="Q17" s="177">
        <v>499.08437784839549</v>
      </c>
      <c r="R17" s="171">
        <v>20</v>
      </c>
      <c r="S17" s="171">
        <v>41</v>
      </c>
      <c r="T17" s="180">
        <v>61.5</v>
      </c>
      <c r="U17" s="191"/>
      <c r="V17" s="177">
        <v>499.08437784839549</v>
      </c>
      <c r="W17" s="171">
        <v>20</v>
      </c>
      <c r="X17" s="171">
        <v>41</v>
      </c>
      <c r="Y17" s="180">
        <v>61.5</v>
      </c>
      <c r="Z17" s="209">
        <f t="shared" si="0"/>
        <v>0.79686798380101553</v>
      </c>
      <c r="AA17" s="209">
        <f t="shared" si="1"/>
        <v>0.81471747700394226</v>
      </c>
      <c r="AB17" s="209">
        <f t="shared" si="2"/>
        <v>0.78215384615384609</v>
      </c>
      <c r="AC17" s="209">
        <f t="shared" si="3"/>
        <v>0.98777265426661831</v>
      </c>
      <c r="AD17" s="211">
        <f t="shared" si="4"/>
        <v>0.84537799030635552</v>
      </c>
    </row>
    <row r="18" spans="1:30">
      <c r="A18" s="215">
        <f t="shared" si="5"/>
        <v>1.0172588538806442</v>
      </c>
      <c r="B18" s="177">
        <f t="shared" si="6"/>
        <v>2.8028028028028027</v>
      </c>
      <c r="C18" s="178">
        <f t="shared" si="7"/>
        <v>2.4122807017543861</v>
      </c>
      <c r="D18" s="129"/>
      <c r="E18" s="129"/>
      <c r="F18" s="129"/>
      <c r="G18" s="129"/>
      <c r="H18" s="129"/>
      <c r="J18" s="175" t="s">
        <v>25</v>
      </c>
      <c r="K18" s="176">
        <v>9</v>
      </c>
      <c r="L18" s="177">
        <v>8.6086086086086091</v>
      </c>
      <c r="M18" s="177">
        <v>4.6052631578947372</v>
      </c>
      <c r="N18" s="178">
        <v>2.8028028028028027</v>
      </c>
      <c r="O18" s="178">
        <v>2.4122807017543861</v>
      </c>
      <c r="P18" s="179">
        <v>0.15</v>
      </c>
      <c r="Q18" s="177">
        <v>546.48178265594765</v>
      </c>
      <c r="R18" s="171">
        <v>19</v>
      </c>
      <c r="S18" s="171">
        <v>63</v>
      </c>
      <c r="T18" s="180">
        <v>76</v>
      </c>
      <c r="U18" s="191"/>
      <c r="V18" s="177">
        <v>546.48178265594765</v>
      </c>
      <c r="W18" s="171">
        <v>19</v>
      </c>
      <c r="X18" s="171">
        <v>63</v>
      </c>
      <c r="Y18" s="180">
        <v>76</v>
      </c>
      <c r="Z18" s="209">
        <f t="shared" si="0"/>
        <v>0.87254551666474256</v>
      </c>
      <c r="AA18" s="209">
        <f t="shared" si="1"/>
        <v>0.77398160315374509</v>
      </c>
      <c r="AB18" s="209">
        <f t="shared" si="2"/>
        <v>1.2018461538461538</v>
      </c>
      <c r="AC18" s="209">
        <f t="shared" si="3"/>
        <v>1.2206621418579349</v>
      </c>
      <c r="AD18" s="211">
        <f t="shared" si="4"/>
        <v>1.0172588538806442</v>
      </c>
    </row>
    <row r="19" spans="1:30">
      <c r="A19" s="215">
        <f t="shared" si="5"/>
        <v>1.2525899114283301</v>
      </c>
      <c r="B19" s="177">
        <f t="shared" si="6"/>
        <v>4.358353510895884</v>
      </c>
      <c r="C19" s="178">
        <f t="shared" si="7"/>
        <v>2.2662889518413598</v>
      </c>
      <c r="D19" s="129"/>
      <c r="E19" s="129"/>
      <c r="F19" s="129"/>
      <c r="G19" s="129"/>
      <c r="H19" s="129"/>
      <c r="J19" s="175" t="s">
        <v>26</v>
      </c>
      <c r="K19" s="176">
        <v>8</v>
      </c>
      <c r="L19" s="177">
        <v>18.159806295399516</v>
      </c>
      <c r="M19" s="177">
        <v>2.2662889518413598</v>
      </c>
      <c r="N19" s="178">
        <v>4.358353510895884</v>
      </c>
      <c r="O19" s="178">
        <v>2.2662889518413598</v>
      </c>
      <c r="P19" s="179">
        <v>0.35</v>
      </c>
      <c r="Q19" s="177">
        <v>966.49658486541944</v>
      </c>
      <c r="R19" s="171">
        <v>25</v>
      </c>
      <c r="S19" s="171">
        <v>60</v>
      </c>
      <c r="T19" s="180">
        <v>81.2</v>
      </c>
      <c r="U19" s="191"/>
      <c r="V19" s="177">
        <v>966.49658486541944</v>
      </c>
      <c r="W19" s="171">
        <v>25</v>
      </c>
      <c r="X19" s="171">
        <v>60</v>
      </c>
      <c r="Y19" s="180">
        <v>81.2</v>
      </c>
      <c r="Z19" s="209">
        <f t="shared" si="0"/>
        <v>1.5431662843316345</v>
      </c>
      <c r="AA19" s="209">
        <f t="shared" si="1"/>
        <v>1.0183968462549278</v>
      </c>
      <c r="AB19" s="209">
        <f t="shared" si="2"/>
        <v>1.1446153846153846</v>
      </c>
      <c r="AC19" s="209">
        <f t="shared" si="3"/>
        <v>1.3041811305113726</v>
      </c>
      <c r="AD19" s="211">
        <f t="shared" si="4"/>
        <v>1.2525899114283301</v>
      </c>
    </row>
    <row r="20" spans="1:30">
      <c r="A20" s="215">
        <f t="shared" si="5"/>
        <v>1.1894711278390437</v>
      </c>
      <c r="B20" s="177">
        <f t="shared" si="6"/>
        <v>3.3078880407124682</v>
      </c>
      <c r="C20" s="178">
        <f t="shared" si="7"/>
        <v>4.3209876543209873</v>
      </c>
      <c r="D20" s="129"/>
      <c r="E20" s="129"/>
      <c r="F20" s="129"/>
      <c r="G20" s="129"/>
      <c r="H20" s="129"/>
      <c r="J20" s="175" t="s">
        <v>27</v>
      </c>
      <c r="K20" s="187">
        <v>11.019474000000001</v>
      </c>
      <c r="L20" s="177">
        <v>12.213740458015268</v>
      </c>
      <c r="M20" s="177">
        <v>7.4074074074074074</v>
      </c>
      <c r="N20" s="178">
        <v>3.3078880407124682</v>
      </c>
      <c r="O20" s="178">
        <v>4.3209876543209873</v>
      </c>
      <c r="P20" s="179">
        <v>0.26</v>
      </c>
      <c r="Q20" s="177">
        <v>380.60926536600954</v>
      </c>
      <c r="R20" s="171">
        <v>53</v>
      </c>
      <c r="S20" s="171">
        <v>43</v>
      </c>
      <c r="T20" s="180">
        <v>72.900000000000006</v>
      </c>
      <c r="U20" s="191"/>
      <c r="V20" s="177">
        <v>380.60926536600954</v>
      </c>
      <c r="W20" s="171">
        <v>53</v>
      </c>
      <c r="X20" s="171">
        <v>43</v>
      </c>
      <c r="Y20" s="180">
        <v>72.900000000000006</v>
      </c>
      <c r="Z20" s="209">
        <f t="shared" si="0"/>
        <v>0.60770352944272743</v>
      </c>
      <c r="AA20" s="209">
        <f t="shared" si="1"/>
        <v>2.1590013140604469</v>
      </c>
      <c r="AB20" s="209">
        <f t="shared" si="2"/>
        <v>0.82030769230769229</v>
      </c>
      <c r="AC20" s="209">
        <f t="shared" si="3"/>
        <v>1.1708719755453088</v>
      </c>
      <c r="AD20" s="211">
        <f t="shared" si="4"/>
        <v>1.1894711278390437</v>
      </c>
    </row>
    <row r="21" spans="1:30">
      <c r="A21" s="215">
        <f t="shared" si="5"/>
        <v>1.3377571166020739</v>
      </c>
      <c r="B21" s="177">
        <f t="shared" si="6"/>
        <v>4.2056074766355138</v>
      </c>
      <c r="C21" s="178">
        <f t="shared" si="7"/>
        <v>2.2727272727272729</v>
      </c>
      <c r="D21" s="129"/>
      <c r="E21" s="129"/>
      <c r="F21" s="129"/>
      <c r="G21" s="129"/>
      <c r="H21" s="129"/>
      <c r="J21" s="175" t="s">
        <v>28</v>
      </c>
      <c r="K21" s="176">
        <v>12</v>
      </c>
      <c r="L21" s="177">
        <v>15.186915887850468</v>
      </c>
      <c r="M21" s="177">
        <v>8.0808080808080813</v>
      </c>
      <c r="N21" s="178">
        <v>4.2056074766355138</v>
      </c>
      <c r="O21" s="178">
        <v>2.2727272727272729</v>
      </c>
      <c r="P21" s="179">
        <v>0.53</v>
      </c>
      <c r="Q21" s="177">
        <v>815.76918680859035</v>
      </c>
      <c r="R21" s="171">
        <v>46</v>
      </c>
      <c r="S21" s="171">
        <v>41</v>
      </c>
      <c r="T21" s="180">
        <v>86.7</v>
      </c>
      <c r="U21" s="191"/>
      <c r="V21" s="177">
        <v>815.76918680859035</v>
      </c>
      <c r="W21" s="171">
        <v>46</v>
      </c>
      <c r="X21" s="171">
        <v>41</v>
      </c>
      <c r="Y21" s="180">
        <v>86.7</v>
      </c>
      <c r="Z21" s="209">
        <f t="shared" si="0"/>
        <v>1.3025059007890269</v>
      </c>
      <c r="AA21" s="209">
        <f t="shared" si="1"/>
        <v>1.8738501971090671</v>
      </c>
      <c r="AB21" s="209">
        <f t="shared" si="2"/>
        <v>0.78215384615384609</v>
      </c>
      <c r="AC21" s="209">
        <f t="shared" si="3"/>
        <v>1.3925185223563548</v>
      </c>
      <c r="AD21" s="211">
        <f t="shared" si="4"/>
        <v>1.3377571166020739</v>
      </c>
    </row>
    <row r="22" spans="1:30">
      <c r="A22" s="215">
        <f t="shared" si="5"/>
        <v>0.96505152775725955</v>
      </c>
      <c r="B22" s="177">
        <f t="shared" si="6"/>
        <v>1.5544041450777202</v>
      </c>
      <c r="C22" s="178">
        <f t="shared" si="7"/>
        <v>3.5483870967741935</v>
      </c>
      <c r="D22" s="129"/>
      <c r="E22" s="129"/>
      <c r="F22" s="129"/>
      <c r="G22" s="129"/>
      <c r="H22" s="129"/>
      <c r="J22" s="175" t="s">
        <v>29</v>
      </c>
      <c r="K22" s="188">
        <v>7</v>
      </c>
      <c r="L22" s="177">
        <v>5.6994818652849739</v>
      </c>
      <c r="M22" s="177">
        <v>4.193548387096774</v>
      </c>
      <c r="N22" s="178">
        <v>1.5544041450777202</v>
      </c>
      <c r="O22" s="178">
        <v>3.5483870967741935</v>
      </c>
      <c r="P22" s="179">
        <v>0.09</v>
      </c>
      <c r="Q22" s="177">
        <v>477.64318161574778</v>
      </c>
      <c r="R22" s="171">
        <v>18</v>
      </c>
      <c r="S22" s="171">
        <v>73</v>
      </c>
      <c r="T22" s="180">
        <v>60.5</v>
      </c>
      <c r="U22" s="191"/>
      <c r="V22" s="177">
        <v>477.64318161574778</v>
      </c>
      <c r="W22" s="171">
        <v>18</v>
      </c>
      <c r="X22" s="171">
        <v>73</v>
      </c>
      <c r="Y22" s="180">
        <v>60.5</v>
      </c>
      <c r="Z22" s="209">
        <f t="shared" si="0"/>
        <v>0.7626336868153023</v>
      </c>
      <c r="AA22" s="209">
        <f t="shared" si="1"/>
        <v>0.73324572930354803</v>
      </c>
      <c r="AB22" s="209">
        <f t="shared" si="2"/>
        <v>1.3926153846153846</v>
      </c>
      <c r="AC22" s="209">
        <f t="shared" si="3"/>
        <v>0.9717113102948034</v>
      </c>
      <c r="AD22" s="211">
        <f t="shared" si="4"/>
        <v>0.96505152775725955</v>
      </c>
    </row>
    <row r="23" spans="1:30">
      <c r="A23" s="215">
        <f t="shared" si="5"/>
        <v>0.81030333439952451</v>
      </c>
      <c r="B23" s="177">
        <f t="shared" si="6"/>
        <v>0.47169811320754718</v>
      </c>
      <c r="C23" s="178">
        <f t="shared" si="7"/>
        <v>2.7777777777777777</v>
      </c>
      <c r="D23" s="129"/>
      <c r="E23" s="129"/>
      <c r="F23" s="129"/>
      <c r="G23" s="129"/>
      <c r="H23" s="129"/>
      <c r="J23" s="175" t="s">
        <v>30</v>
      </c>
      <c r="K23" s="188">
        <v>5</v>
      </c>
      <c r="L23" s="177">
        <v>8.4905660377358494</v>
      </c>
      <c r="M23" s="177">
        <v>0.55555555555555558</v>
      </c>
      <c r="N23" s="178">
        <v>0.47169811320754718</v>
      </c>
      <c r="O23" s="178">
        <v>2.7777777777777777</v>
      </c>
      <c r="P23" s="179">
        <v>0.21</v>
      </c>
      <c r="Q23" s="177">
        <v>600.88493593072008</v>
      </c>
      <c r="R23" s="171">
        <v>7</v>
      </c>
      <c r="S23" s="171">
        <v>56</v>
      </c>
      <c r="T23" s="180">
        <v>57.8</v>
      </c>
      <c r="U23" s="191"/>
      <c r="V23" s="177">
        <v>600.88493593072008</v>
      </c>
      <c r="W23" s="171">
        <v>7</v>
      </c>
      <c r="X23" s="171">
        <v>56</v>
      </c>
      <c r="Y23" s="180">
        <v>57.8</v>
      </c>
      <c r="Z23" s="209">
        <f t="shared" si="0"/>
        <v>0.9594088467681231</v>
      </c>
      <c r="AA23" s="209">
        <f t="shared" si="1"/>
        <v>0.28515111695137979</v>
      </c>
      <c r="AB23" s="209">
        <f t="shared" si="2"/>
        <v>1.0683076923076922</v>
      </c>
      <c r="AC23" s="209">
        <f t="shared" si="3"/>
        <v>0.92834568157090303</v>
      </c>
      <c r="AD23" s="211">
        <f t="shared" si="4"/>
        <v>0.81030333439952451</v>
      </c>
    </row>
    <row r="24" spans="1:30">
      <c r="A24" s="215">
        <f t="shared" si="5"/>
        <v>0.45241483015558243</v>
      </c>
      <c r="B24" s="177">
        <f t="shared" si="6"/>
        <v>2.5</v>
      </c>
      <c r="C24" s="178">
        <f t="shared" si="7"/>
        <v>1.9830028328611897</v>
      </c>
      <c r="D24" s="129"/>
      <c r="E24" s="129"/>
      <c r="F24" s="129"/>
      <c r="G24" s="129"/>
      <c r="H24" s="129"/>
      <c r="J24" s="175" t="s">
        <v>31</v>
      </c>
      <c r="K24" s="176">
        <v>4</v>
      </c>
      <c r="L24" s="177">
        <v>22.954545454545453</v>
      </c>
      <c r="M24" s="177">
        <v>1.4164305949008498</v>
      </c>
      <c r="N24" s="178">
        <v>2.5</v>
      </c>
      <c r="O24" s="178">
        <v>1.9830028328611897</v>
      </c>
      <c r="P24" s="179">
        <v>1.17</v>
      </c>
      <c r="Q24" s="177">
        <v>200.74628081667237</v>
      </c>
      <c r="R24" s="171">
        <v>6</v>
      </c>
      <c r="S24" s="171">
        <v>41</v>
      </c>
      <c r="T24" s="180">
        <v>28.8</v>
      </c>
      <c r="U24" s="191"/>
      <c r="V24" s="177">
        <v>200.74628081667237</v>
      </c>
      <c r="W24" s="171">
        <v>6</v>
      </c>
      <c r="X24" s="171">
        <v>41</v>
      </c>
      <c r="Y24" s="180">
        <v>28.8</v>
      </c>
      <c r="Z24" s="209">
        <f t="shared" si="0"/>
        <v>0.32052352497903075</v>
      </c>
      <c r="AA24" s="209">
        <f t="shared" si="1"/>
        <v>0.24441524310118268</v>
      </c>
      <c r="AB24" s="209">
        <f t="shared" si="2"/>
        <v>0.78215384615384609</v>
      </c>
      <c r="AC24" s="209">
        <f t="shared" si="3"/>
        <v>0.46256670638827008</v>
      </c>
      <c r="AD24" s="212">
        <f t="shared" si="4"/>
        <v>0.45241483015558243</v>
      </c>
    </row>
    <row r="25" spans="1:30">
      <c r="A25" s="215">
        <f t="shared" si="5"/>
        <v>0.76971759111365601</v>
      </c>
      <c r="B25" s="177">
        <f t="shared" si="6"/>
        <v>1.75</v>
      </c>
      <c r="C25" s="178">
        <f t="shared" si="7"/>
        <v>3.9215686274509802</v>
      </c>
      <c r="D25" s="129"/>
      <c r="E25" s="129"/>
      <c r="F25" s="129"/>
      <c r="G25" s="129"/>
      <c r="H25" s="129"/>
      <c r="J25" s="175" t="s">
        <v>32</v>
      </c>
      <c r="K25" s="176">
        <v>7</v>
      </c>
      <c r="L25" s="177">
        <v>4.5</v>
      </c>
      <c r="M25" s="177">
        <v>10.784313725490197</v>
      </c>
      <c r="N25" s="178">
        <v>1.75</v>
      </c>
      <c r="O25" s="178">
        <v>3.9215686274509802</v>
      </c>
      <c r="P25" s="179">
        <v>0.39</v>
      </c>
      <c r="Q25" s="177">
        <v>314.67373302418019</v>
      </c>
      <c r="R25" s="171">
        <v>12</v>
      </c>
      <c r="S25" s="171">
        <v>59</v>
      </c>
      <c r="T25" s="180">
        <v>59.9</v>
      </c>
      <c r="U25" s="191"/>
      <c r="V25" s="177">
        <v>314.67373302418019</v>
      </c>
      <c r="W25" s="171">
        <v>12</v>
      </c>
      <c r="X25" s="171">
        <v>59</v>
      </c>
      <c r="Y25" s="180">
        <v>59.9</v>
      </c>
      <c r="Z25" s="209">
        <f t="shared" si="0"/>
        <v>0.50242691280208274</v>
      </c>
      <c r="AA25" s="209">
        <f t="shared" si="1"/>
        <v>0.48883048620236536</v>
      </c>
      <c r="AB25" s="209">
        <f t="shared" si="2"/>
        <v>1.1255384615384616</v>
      </c>
      <c r="AC25" s="209">
        <f t="shared" si="3"/>
        <v>0.96207450391171445</v>
      </c>
      <c r="AD25" s="211">
        <f t="shared" si="4"/>
        <v>0.76971759111365601</v>
      </c>
    </row>
    <row r="26" spans="1:30">
      <c r="A26" s="215">
        <f t="shared" si="5"/>
        <v>0.83438810894470616</v>
      </c>
      <c r="B26" s="177">
        <f t="shared" si="6"/>
        <v>2.9</v>
      </c>
      <c r="C26" s="178">
        <f t="shared" si="7"/>
        <v>2.9</v>
      </c>
      <c r="D26" s="129"/>
      <c r="E26" s="129"/>
      <c r="F26" s="129"/>
      <c r="G26" s="129"/>
      <c r="H26" s="129"/>
      <c r="J26" s="175" t="s">
        <v>33</v>
      </c>
      <c r="K26" s="176">
        <v>9</v>
      </c>
      <c r="L26" s="189">
        <v>16.3</v>
      </c>
      <c r="M26" s="189">
        <v>5</v>
      </c>
      <c r="N26" s="190">
        <v>2.9</v>
      </c>
      <c r="O26" s="190">
        <v>2.9</v>
      </c>
      <c r="P26" s="179">
        <v>0.51</v>
      </c>
      <c r="Q26" s="177">
        <v>424.65595004047645</v>
      </c>
      <c r="R26" s="171">
        <v>14</v>
      </c>
      <c r="S26" s="171">
        <v>59</v>
      </c>
      <c r="T26" s="180">
        <v>60</v>
      </c>
      <c r="U26" s="191"/>
      <c r="V26" s="177">
        <v>424.65595004047645</v>
      </c>
      <c r="W26" s="171">
        <v>14</v>
      </c>
      <c r="X26" s="171">
        <v>59</v>
      </c>
      <c r="Y26" s="180">
        <v>60</v>
      </c>
      <c r="Z26" s="209">
        <f t="shared" si="0"/>
        <v>0.6780311020287072</v>
      </c>
      <c r="AA26" s="209">
        <f t="shared" si="1"/>
        <v>0.57030223390275958</v>
      </c>
      <c r="AB26" s="209">
        <f t="shared" si="2"/>
        <v>1.1255384615384616</v>
      </c>
      <c r="AC26" s="209">
        <f t="shared" si="3"/>
        <v>0.96368063830889594</v>
      </c>
      <c r="AD26" s="211">
        <f t="shared" si="4"/>
        <v>0.83438810894470616</v>
      </c>
    </row>
    <row r="27" spans="1:30">
      <c r="A27" s="215">
        <f t="shared" si="5"/>
        <v>1.8865816752561022</v>
      </c>
      <c r="B27" s="177">
        <f t="shared" si="6"/>
        <v>2.6809651474530831</v>
      </c>
      <c r="C27" s="178">
        <f t="shared" si="7"/>
        <v>6.2</v>
      </c>
      <c r="D27" s="129"/>
      <c r="E27" s="129"/>
      <c r="F27" s="129"/>
      <c r="G27" s="129"/>
      <c r="H27" s="129"/>
      <c r="J27" s="175" t="s">
        <v>34</v>
      </c>
      <c r="K27" s="176">
        <v>6</v>
      </c>
      <c r="L27" s="177">
        <v>22.520107238605899</v>
      </c>
      <c r="M27" s="177">
        <v>6.9078947368421053</v>
      </c>
      <c r="N27" s="178">
        <v>2.6809651474530831</v>
      </c>
      <c r="O27" s="185">
        <v>6.2</v>
      </c>
      <c r="P27" s="179">
        <v>1.0900000000000001</v>
      </c>
      <c r="Q27" s="177">
        <v>1585.6771567487826</v>
      </c>
      <c r="R27" s="171">
        <v>71</v>
      </c>
      <c r="S27" s="171">
        <v>46</v>
      </c>
      <c r="T27" s="180">
        <v>77.5</v>
      </c>
      <c r="U27" s="191"/>
      <c r="V27" s="177">
        <v>1585.6771567487826</v>
      </c>
      <c r="W27" s="171">
        <v>71</v>
      </c>
      <c r="X27" s="171">
        <v>46</v>
      </c>
      <c r="Y27" s="180">
        <v>77.5</v>
      </c>
      <c r="Z27" s="209">
        <f t="shared" si="0"/>
        <v>2.5317870383062955</v>
      </c>
      <c r="AA27" s="209">
        <f t="shared" si="1"/>
        <v>2.8922470433639949</v>
      </c>
      <c r="AB27" s="209">
        <f t="shared" si="2"/>
        <v>0.87753846153846149</v>
      </c>
      <c r="AC27" s="209">
        <f t="shared" si="3"/>
        <v>1.2447541578156573</v>
      </c>
      <c r="AD27" s="213">
        <f t="shared" si="4"/>
        <v>1.8865816752561022</v>
      </c>
    </row>
    <row r="28" spans="1:30">
      <c r="A28" s="215">
        <f t="shared" si="5"/>
        <v>0.70703151164245837</v>
      </c>
      <c r="B28" s="177">
        <f t="shared" si="6"/>
        <v>4.2821158690176322</v>
      </c>
      <c r="C28" s="178">
        <f t="shared" si="7"/>
        <v>1.4598540145985401</v>
      </c>
      <c r="D28" s="129"/>
      <c r="E28" s="129"/>
      <c r="F28" s="129"/>
      <c r="G28" s="129"/>
      <c r="H28" s="129"/>
      <c r="J28" s="175" t="s">
        <v>35</v>
      </c>
      <c r="K28" s="176">
        <v>11</v>
      </c>
      <c r="L28" s="177">
        <v>11.586901763224182</v>
      </c>
      <c r="M28" s="177">
        <v>8.0291970802919703</v>
      </c>
      <c r="N28" s="178">
        <v>4.2821158690176322</v>
      </c>
      <c r="O28" s="178">
        <v>1.4598540145985401</v>
      </c>
      <c r="P28" s="179">
        <v>0.98</v>
      </c>
      <c r="Q28" s="177">
        <v>299.85375553677329</v>
      </c>
      <c r="R28" s="171">
        <v>20</v>
      </c>
      <c r="S28" s="171">
        <v>45</v>
      </c>
      <c r="T28" s="180">
        <v>42.1</v>
      </c>
      <c r="U28" s="191"/>
      <c r="V28" s="177">
        <v>299.85375553677329</v>
      </c>
      <c r="W28" s="171">
        <v>20</v>
      </c>
      <c r="X28" s="171">
        <v>45</v>
      </c>
      <c r="Y28" s="180">
        <v>42.1</v>
      </c>
      <c r="Z28" s="209">
        <f t="shared" si="0"/>
        <v>0.47876444989094408</v>
      </c>
      <c r="AA28" s="209">
        <f t="shared" si="1"/>
        <v>0.81471747700394226</v>
      </c>
      <c r="AB28" s="209">
        <f t="shared" si="2"/>
        <v>0.85846153846153839</v>
      </c>
      <c r="AC28" s="209">
        <f t="shared" si="3"/>
        <v>0.67618258121340868</v>
      </c>
      <c r="AD28" s="211">
        <f t="shared" si="4"/>
        <v>0.70703151164245837</v>
      </c>
    </row>
    <row r="29" spans="1:30">
      <c r="A29" s="215">
        <f t="shared" si="5"/>
        <v>0.87181938474640897</v>
      </c>
      <c r="B29" s="177">
        <f t="shared" si="6"/>
        <v>1.4254385964912282</v>
      </c>
      <c r="C29" s="178">
        <f t="shared" si="7"/>
        <v>4.2709867452135493</v>
      </c>
      <c r="D29" s="129"/>
      <c r="E29" s="129"/>
      <c r="F29" s="129"/>
      <c r="G29" s="129"/>
      <c r="H29" s="129"/>
      <c r="J29" s="175" t="s">
        <v>36</v>
      </c>
      <c r="K29" s="176">
        <v>9</v>
      </c>
      <c r="L29" s="177">
        <v>9.4298245614035086</v>
      </c>
      <c r="M29" s="177">
        <v>3.8291605301914582</v>
      </c>
      <c r="N29" s="178">
        <v>1.4254385964912282</v>
      </c>
      <c r="O29" s="178">
        <v>4.2709867452135493</v>
      </c>
      <c r="P29" s="179">
        <v>0.16</v>
      </c>
      <c r="Q29" s="177">
        <v>446.06605947547462</v>
      </c>
      <c r="R29" s="171">
        <v>10</v>
      </c>
      <c r="S29" s="171">
        <v>64</v>
      </c>
      <c r="T29" s="180">
        <v>71.400000000000006</v>
      </c>
      <c r="U29" s="191"/>
      <c r="V29" s="177">
        <v>446.06605947547462</v>
      </c>
      <c r="W29" s="171">
        <v>10</v>
      </c>
      <c r="X29" s="171">
        <v>64</v>
      </c>
      <c r="Y29" s="180">
        <v>71.400000000000006</v>
      </c>
      <c r="Z29" s="209">
        <f t="shared" si="0"/>
        <v>0.7122157639730019</v>
      </c>
      <c r="AA29" s="209">
        <f t="shared" si="1"/>
        <v>0.40735873850197113</v>
      </c>
      <c r="AB29" s="209">
        <f t="shared" si="2"/>
        <v>1.2209230769230768</v>
      </c>
      <c r="AC29" s="209">
        <f t="shared" si="3"/>
        <v>1.1467799595875863</v>
      </c>
      <c r="AD29" s="211">
        <f t="shared" si="4"/>
        <v>0.87181938474640897</v>
      </c>
    </row>
    <row r="30" spans="1:30">
      <c r="A30" s="215">
        <f t="shared" si="5"/>
        <v>1.2140982372434459</v>
      </c>
      <c r="B30" s="177">
        <f t="shared" si="6"/>
        <v>2.7961362480935437</v>
      </c>
      <c r="C30" s="178">
        <f t="shared" si="7"/>
        <v>2.1077283372365341</v>
      </c>
      <c r="D30" s="129"/>
      <c r="E30" s="129"/>
      <c r="F30" s="129"/>
      <c r="G30" s="129"/>
      <c r="H30" s="129"/>
      <c r="J30" s="175" t="s">
        <v>37</v>
      </c>
      <c r="K30" s="176">
        <v>12</v>
      </c>
      <c r="L30" s="177">
        <v>6.2023385866802236</v>
      </c>
      <c r="M30" s="177">
        <v>1.9906323185011709</v>
      </c>
      <c r="N30" s="178">
        <v>2.7961362480935437</v>
      </c>
      <c r="O30" s="178">
        <v>2.1077283372365341</v>
      </c>
      <c r="P30" s="179">
        <v>0.63</v>
      </c>
      <c r="Q30" s="177">
        <v>873.46553352219075</v>
      </c>
      <c r="R30" s="171">
        <v>32</v>
      </c>
      <c r="S30" s="171">
        <v>43</v>
      </c>
      <c r="T30" s="180">
        <v>83.3</v>
      </c>
      <c r="U30" s="191"/>
      <c r="V30" s="177">
        <v>873.46553352219075</v>
      </c>
      <c r="W30" s="171">
        <v>32</v>
      </c>
      <c r="X30" s="171">
        <v>43</v>
      </c>
      <c r="Y30" s="180">
        <v>83.3</v>
      </c>
      <c r="Z30" s="209">
        <f t="shared" si="0"/>
        <v>1.3946273406076002</v>
      </c>
      <c r="AA30" s="209">
        <f t="shared" si="1"/>
        <v>1.3035479632063076</v>
      </c>
      <c r="AB30" s="209">
        <f t="shared" si="2"/>
        <v>0.82030769230769229</v>
      </c>
      <c r="AC30" s="209">
        <f t="shared" si="3"/>
        <v>1.3379099528521838</v>
      </c>
      <c r="AD30" s="211">
        <f t="shared" si="4"/>
        <v>1.2140982372434459</v>
      </c>
    </row>
    <row r="31" spans="1:30">
      <c r="A31" s="215">
        <f t="shared" si="5"/>
        <v>0.65495777537521782</v>
      </c>
      <c r="B31" s="177">
        <f t="shared" si="6"/>
        <v>2.255639097744361</v>
      </c>
      <c r="C31" s="178">
        <f t="shared" si="7"/>
        <v>1.7804154302670623</v>
      </c>
      <c r="D31" s="129"/>
      <c r="E31" s="129"/>
      <c r="F31" s="129"/>
      <c r="G31" s="129"/>
      <c r="H31" s="129"/>
      <c r="J31" s="175" t="s">
        <v>38</v>
      </c>
      <c r="K31" s="187">
        <v>8.981204</v>
      </c>
      <c r="L31" s="177">
        <v>8.2706766917293226</v>
      </c>
      <c r="M31" s="177">
        <v>2.6706231454005933</v>
      </c>
      <c r="N31" s="178">
        <v>2.255639097744361</v>
      </c>
      <c r="O31" s="178">
        <v>1.7804154302670623</v>
      </c>
      <c r="P31" s="179">
        <v>0.27</v>
      </c>
      <c r="Q31" s="177">
        <v>389.75890960860738</v>
      </c>
      <c r="R31" s="171">
        <v>7</v>
      </c>
      <c r="S31" s="171">
        <v>56</v>
      </c>
      <c r="T31" s="180">
        <v>40.1</v>
      </c>
      <c r="U31" s="191"/>
      <c r="V31" s="177">
        <v>389.75890960860738</v>
      </c>
      <c r="W31" s="171">
        <v>7</v>
      </c>
      <c r="X31" s="171">
        <v>56</v>
      </c>
      <c r="Y31" s="180">
        <v>40.1</v>
      </c>
      <c r="Z31" s="209">
        <f t="shared" si="0"/>
        <v>0.62231239897202029</v>
      </c>
      <c r="AA31" s="209">
        <f t="shared" si="1"/>
        <v>0.28515111695137979</v>
      </c>
      <c r="AB31" s="209">
        <f t="shared" si="2"/>
        <v>1.0683076923076922</v>
      </c>
      <c r="AC31" s="209">
        <f t="shared" si="3"/>
        <v>0.64405989326977886</v>
      </c>
      <c r="AD31" s="211">
        <f t="shared" si="4"/>
        <v>0.65495777537521782</v>
      </c>
    </row>
    <row r="32" spans="1:30">
      <c r="A32" s="215">
        <f t="shared" si="5"/>
        <v>0.87208493126107378</v>
      </c>
      <c r="B32" s="177">
        <f t="shared" si="6"/>
        <v>2.7</v>
      </c>
      <c r="C32" s="178">
        <f t="shared" si="7"/>
        <v>3.1</v>
      </c>
      <c r="D32" s="129"/>
      <c r="E32" s="129"/>
      <c r="F32" s="129"/>
      <c r="G32" s="129"/>
      <c r="H32" s="129"/>
      <c r="J32" s="175" t="s">
        <v>39</v>
      </c>
      <c r="K32" s="188">
        <v>8</v>
      </c>
      <c r="L32" s="189">
        <v>14.9</v>
      </c>
      <c r="M32" s="189">
        <v>5.5</v>
      </c>
      <c r="N32" s="190">
        <v>2.7</v>
      </c>
      <c r="O32" s="190">
        <v>3.1</v>
      </c>
      <c r="P32" s="179">
        <v>0.4</v>
      </c>
      <c r="Q32" s="177">
        <v>443.00900698624338</v>
      </c>
      <c r="R32" s="171">
        <v>13</v>
      </c>
      <c r="S32" s="171">
        <v>59</v>
      </c>
      <c r="T32" s="180">
        <v>70.099999999999994</v>
      </c>
      <c r="U32" s="191"/>
      <c r="V32" s="177">
        <v>443.00900698624338</v>
      </c>
      <c r="W32" s="171">
        <v>13</v>
      </c>
      <c r="X32" s="171">
        <v>59</v>
      </c>
      <c r="Y32" s="180">
        <v>70.099999999999994</v>
      </c>
      <c r="Z32" s="209">
        <f t="shared" si="0"/>
        <v>0.70733469102904467</v>
      </c>
      <c r="AA32" s="209">
        <f t="shared" si="1"/>
        <v>0.52956636005256241</v>
      </c>
      <c r="AB32" s="209">
        <f t="shared" si="2"/>
        <v>1.1255384615384616</v>
      </c>
      <c r="AC32" s="209">
        <f t="shared" si="3"/>
        <v>1.1259002124242268</v>
      </c>
      <c r="AD32" s="211">
        <f t="shared" si="4"/>
        <v>0.87208493126107378</v>
      </c>
    </row>
    <row r="33" spans="1:30">
      <c r="A33" s="215">
        <f t="shared" si="5"/>
        <v>0.30229236917942648</v>
      </c>
      <c r="B33" s="177">
        <f t="shared" si="6"/>
        <v>1.3182674199623352</v>
      </c>
      <c r="C33" s="178">
        <f t="shared" si="7"/>
        <v>2.2172949002217295</v>
      </c>
      <c r="D33" s="129"/>
      <c r="E33" s="129"/>
      <c r="F33" s="129"/>
      <c r="G33" s="129"/>
      <c r="H33" s="129"/>
      <c r="J33" s="175" t="s">
        <v>40</v>
      </c>
      <c r="K33" s="188">
        <v>8</v>
      </c>
      <c r="L33" s="177">
        <v>8.0979284369114879</v>
      </c>
      <c r="M33" s="177">
        <v>4.6563192904656319</v>
      </c>
      <c r="N33" s="178">
        <v>1.3182674199623352</v>
      </c>
      <c r="O33" s="178">
        <v>2.2172949002217295</v>
      </c>
      <c r="P33" s="179">
        <v>0.42</v>
      </c>
      <c r="Q33" s="177">
        <v>45.556288920136595</v>
      </c>
      <c r="R33" s="171">
        <v>3</v>
      </c>
      <c r="S33" s="171">
        <v>37</v>
      </c>
      <c r="T33" s="180">
        <v>19.2</v>
      </c>
      <c r="U33" s="191"/>
      <c r="V33" s="177">
        <v>45.556288920136595</v>
      </c>
      <c r="W33" s="171">
        <v>3</v>
      </c>
      <c r="X33" s="171">
        <v>37</v>
      </c>
      <c r="Y33" s="180">
        <v>19.2</v>
      </c>
      <c r="Z33" s="209">
        <f t="shared" si="0"/>
        <v>7.273789706211399E-2</v>
      </c>
      <c r="AA33" s="209">
        <f t="shared" si="1"/>
        <v>0.12220762155059134</v>
      </c>
      <c r="AB33" s="209">
        <f t="shared" si="2"/>
        <v>0.70584615384615379</v>
      </c>
      <c r="AC33" s="209">
        <f t="shared" si="3"/>
        <v>0.3083778042588467</v>
      </c>
      <c r="AD33" s="212">
        <f t="shared" si="4"/>
        <v>0.30229236917942648</v>
      </c>
    </row>
    <row r="34" spans="1:30">
      <c r="A34" s="215">
        <f t="shared" si="5"/>
        <v>0.94561507578394899</v>
      </c>
      <c r="B34" s="177">
        <f t="shared" si="6"/>
        <v>3.4102306920762286</v>
      </c>
      <c r="C34" s="178">
        <f t="shared" si="7"/>
        <v>2.4636058230683089</v>
      </c>
      <c r="D34" s="129"/>
      <c r="E34" s="129"/>
      <c r="F34" s="129"/>
      <c r="G34" s="129"/>
      <c r="H34" s="129"/>
      <c r="J34" s="175" t="s">
        <v>41</v>
      </c>
      <c r="K34" s="188">
        <v>13</v>
      </c>
      <c r="L34" s="177">
        <v>12.13640922768305</v>
      </c>
      <c r="M34" s="177">
        <v>2.9115341545352744</v>
      </c>
      <c r="N34" s="178">
        <v>3.4102306920762286</v>
      </c>
      <c r="O34" s="178">
        <v>2.4636058230683089</v>
      </c>
      <c r="P34" s="179">
        <v>0.49</v>
      </c>
      <c r="Q34" s="177">
        <v>684.19494100961617</v>
      </c>
      <c r="R34" s="171">
        <v>19</v>
      </c>
      <c r="S34" s="171">
        <v>33</v>
      </c>
      <c r="T34" s="180">
        <v>80.099999999999994</v>
      </c>
      <c r="U34" s="191"/>
      <c r="V34" s="177">
        <v>684.19494100961617</v>
      </c>
      <c r="W34" s="171">
        <v>19</v>
      </c>
      <c r="X34" s="171">
        <v>33</v>
      </c>
      <c r="Y34" s="180">
        <v>80.099999999999994</v>
      </c>
      <c r="Z34" s="209">
        <f t="shared" si="0"/>
        <v>1.0924265863012135</v>
      </c>
      <c r="AA34" s="209">
        <f t="shared" si="1"/>
        <v>0.77398160315374509</v>
      </c>
      <c r="AB34" s="209">
        <f t="shared" si="2"/>
        <v>0.62953846153846149</v>
      </c>
      <c r="AC34" s="209">
        <f t="shared" si="3"/>
        <v>1.2865136521423761</v>
      </c>
      <c r="AD34" s="211">
        <f t="shared" si="4"/>
        <v>0.94561507578394899</v>
      </c>
    </row>
    <row r="35" spans="1:30">
      <c r="A35" s="94"/>
      <c r="B35" s="22"/>
      <c r="C35" s="23"/>
      <c r="D35" s="23"/>
      <c r="E35" s="78"/>
      <c r="F35" s="95"/>
      <c r="J35" s="1"/>
      <c r="K35" s="1"/>
      <c r="L35" s="1"/>
      <c r="M35" s="1"/>
      <c r="N35" s="1"/>
      <c r="U35" s="191"/>
    </row>
    <row r="36" spans="1:30">
      <c r="A36" s="94"/>
      <c r="B36" s="22"/>
      <c r="C36" s="23"/>
      <c r="D36" s="23"/>
      <c r="E36" s="78"/>
      <c r="F36" s="95"/>
      <c r="J36" s="175" t="s">
        <v>0</v>
      </c>
      <c r="K36" s="214" t="s">
        <v>103</v>
      </c>
      <c r="L36" s="214" t="s">
        <v>103</v>
      </c>
      <c r="M36" s="214" t="s">
        <v>103</v>
      </c>
      <c r="N36" s="214" t="s">
        <v>104</v>
      </c>
      <c r="O36" s="214" t="s">
        <v>104</v>
      </c>
      <c r="P36" s="214" t="s">
        <v>105</v>
      </c>
      <c r="Q36" s="171" t="s">
        <v>1</v>
      </c>
      <c r="R36" s="171" t="s">
        <v>1</v>
      </c>
      <c r="S36" s="171" t="s">
        <v>1</v>
      </c>
      <c r="T36" s="171" t="s">
        <v>1</v>
      </c>
      <c r="U36" s="191"/>
    </row>
    <row r="37" spans="1:30">
      <c r="A37" s="94"/>
      <c r="B37" s="22"/>
      <c r="C37" s="23"/>
      <c r="D37" s="23"/>
      <c r="E37" s="78"/>
      <c r="F37" s="95"/>
      <c r="J37" s="175" t="s">
        <v>106</v>
      </c>
      <c r="K37" s="194" t="s">
        <v>3</v>
      </c>
      <c r="L37" s="195" t="s">
        <v>107</v>
      </c>
      <c r="M37" s="195" t="s">
        <v>108</v>
      </c>
      <c r="N37" s="194" t="s">
        <v>109</v>
      </c>
      <c r="O37" s="195" t="s">
        <v>110</v>
      </c>
      <c r="P37" s="196" t="s">
        <v>111</v>
      </c>
      <c r="Q37" s="171" t="s">
        <v>112</v>
      </c>
      <c r="R37" s="171" t="s">
        <v>113</v>
      </c>
      <c r="S37" s="171" t="s">
        <v>114</v>
      </c>
      <c r="T37" s="171" t="s">
        <v>115</v>
      </c>
      <c r="U37" s="193"/>
    </row>
    <row r="38" spans="1:30" ht="131.25">
      <c r="A38" s="94"/>
      <c r="B38" s="22"/>
      <c r="C38" s="23"/>
      <c r="D38" s="23"/>
      <c r="E38" s="23"/>
      <c r="F38" s="95"/>
      <c r="J38" s="197" t="s">
        <v>116</v>
      </c>
      <c r="K38" s="207" t="s">
        <v>117</v>
      </c>
      <c r="L38" s="207" t="s">
        <v>118</v>
      </c>
      <c r="M38" s="207" t="s">
        <v>119</v>
      </c>
      <c r="N38" s="207" t="s">
        <v>120</v>
      </c>
      <c r="O38" s="207" t="s">
        <v>121</v>
      </c>
      <c r="P38" s="207" t="s">
        <v>122</v>
      </c>
      <c r="Q38" s="198" t="s">
        <v>123</v>
      </c>
      <c r="R38" s="198" t="s">
        <v>124</v>
      </c>
      <c r="S38" s="198" t="s">
        <v>125</v>
      </c>
      <c r="T38" s="198" t="s">
        <v>126</v>
      </c>
      <c r="U38" s="198" t="s">
        <v>131</v>
      </c>
    </row>
    <row r="39" spans="1:30">
      <c r="A39" s="94"/>
      <c r="B39" s="94"/>
      <c r="C39" s="23"/>
      <c r="D39" s="23"/>
      <c r="E39" s="23"/>
      <c r="F39" s="95"/>
      <c r="J39" s="175" t="s">
        <v>10</v>
      </c>
      <c r="K39" s="171">
        <v>7</v>
      </c>
      <c r="L39" s="199">
        <v>23.3271375464684</v>
      </c>
      <c r="M39" s="200">
        <v>2.4320457796852648</v>
      </c>
      <c r="N39" s="199">
        <v>2.7881040892193307</v>
      </c>
      <c r="O39" s="200">
        <v>2.2889842632331905</v>
      </c>
      <c r="P39" s="192">
        <v>1.1000000000000001</v>
      </c>
      <c r="Q39" s="177">
        <v>272.64691363693765</v>
      </c>
      <c r="R39" s="171">
        <v>7</v>
      </c>
      <c r="S39" s="171">
        <v>31</v>
      </c>
      <c r="T39" s="171">
        <v>46.5</v>
      </c>
      <c r="U39" s="192">
        <v>1</v>
      </c>
    </row>
    <row r="40" spans="1:30">
      <c r="A40" s="94"/>
      <c r="B40" s="94"/>
      <c r="C40" s="23"/>
      <c r="D40" s="23"/>
      <c r="E40" s="23"/>
      <c r="F40" s="95"/>
      <c r="J40" s="175" t="s">
        <v>11</v>
      </c>
      <c r="K40" s="171">
        <v>9</v>
      </c>
      <c r="L40" s="199">
        <v>6.2972292191435768</v>
      </c>
      <c r="M40" s="200">
        <v>7.0224719101123592</v>
      </c>
      <c r="N40" s="199">
        <v>2.5188916876574305</v>
      </c>
      <c r="O40" s="200">
        <v>3.3707865168539324</v>
      </c>
      <c r="P40" s="192">
        <v>0.61</v>
      </c>
      <c r="Q40" s="177">
        <v>168.82267288496845</v>
      </c>
      <c r="R40" s="171">
        <v>6</v>
      </c>
      <c r="S40" s="171">
        <v>51</v>
      </c>
      <c r="T40" s="171">
        <v>24.5</v>
      </c>
      <c r="U40" s="192">
        <v>2</v>
      </c>
    </row>
    <row r="41" spans="1:30">
      <c r="A41" s="94"/>
      <c r="B41" s="94"/>
      <c r="C41" s="23"/>
      <c r="D41" s="23"/>
      <c r="E41" s="23"/>
      <c r="F41" s="95"/>
      <c r="J41" s="175" t="s">
        <v>12</v>
      </c>
      <c r="K41" s="171">
        <v>11</v>
      </c>
      <c r="L41" s="199">
        <v>18.877551020408163</v>
      </c>
      <c r="M41" s="200">
        <v>1.8726591760299625</v>
      </c>
      <c r="N41" s="199">
        <v>5.1020408163265305</v>
      </c>
      <c r="O41" s="200">
        <v>1.8726591760299625</v>
      </c>
      <c r="P41" s="192">
        <v>0.56999999999999995</v>
      </c>
      <c r="Q41" s="177">
        <v>808.54198688506699</v>
      </c>
      <c r="R41" s="171">
        <v>25</v>
      </c>
      <c r="S41" s="171">
        <v>54</v>
      </c>
      <c r="T41" s="171">
        <v>51.2</v>
      </c>
      <c r="U41" s="192">
        <v>3</v>
      </c>
    </row>
    <row r="42" spans="1:30">
      <c r="A42" s="94"/>
      <c r="B42" s="94"/>
      <c r="C42" s="23"/>
      <c r="D42" s="23"/>
      <c r="E42" s="23"/>
      <c r="F42" s="95"/>
      <c r="J42" s="175" t="s">
        <v>13</v>
      </c>
      <c r="K42" s="171">
        <v>6</v>
      </c>
      <c r="L42" s="199">
        <v>17.518248175182482</v>
      </c>
      <c r="M42" s="200">
        <v>1.1834319526627219</v>
      </c>
      <c r="N42" s="199">
        <v>2.4330900243309004</v>
      </c>
      <c r="O42" s="200">
        <v>2.3668639053254439</v>
      </c>
      <c r="P42" s="192">
        <v>0.85</v>
      </c>
      <c r="Q42" s="177">
        <v>132.78662211262056</v>
      </c>
      <c r="R42" s="171">
        <v>6</v>
      </c>
      <c r="S42" s="171">
        <v>46</v>
      </c>
      <c r="T42" s="171">
        <v>44.4</v>
      </c>
      <c r="U42" s="192">
        <v>4</v>
      </c>
    </row>
    <row r="43" spans="1:30">
      <c r="A43" s="94"/>
      <c r="B43" s="94"/>
      <c r="C43" s="23"/>
      <c r="D43" s="23"/>
      <c r="E43" s="23"/>
      <c r="F43" s="95"/>
      <c r="J43" s="175" t="s">
        <v>14</v>
      </c>
      <c r="K43" s="171">
        <v>13</v>
      </c>
      <c r="L43" s="199">
        <v>8.25</v>
      </c>
      <c r="M43" s="200">
        <v>2.9962546816479403</v>
      </c>
      <c r="N43" s="199">
        <v>0.5</v>
      </c>
      <c r="O43" s="200">
        <v>2.2471910112359552</v>
      </c>
      <c r="P43" s="192">
        <v>0.26</v>
      </c>
      <c r="Q43" s="177">
        <v>433.40216619463104</v>
      </c>
      <c r="R43" s="171">
        <v>4</v>
      </c>
      <c r="S43" s="171">
        <v>53</v>
      </c>
      <c r="T43" s="171">
        <v>38</v>
      </c>
      <c r="U43" s="192">
        <v>5</v>
      </c>
    </row>
    <row r="44" spans="1:30">
      <c r="A44" s="94"/>
      <c r="B44" s="94"/>
      <c r="C44" s="23"/>
      <c r="D44" s="23"/>
      <c r="E44" s="23"/>
      <c r="F44" s="95"/>
      <c r="J44" s="175" t="s">
        <v>15</v>
      </c>
      <c r="K44" s="171">
        <v>19</v>
      </c>
      <c r="L44" s="199">
        <v>12.110726643598616</v>
      </c>
      <c r="M44" s="200">
        <v>9.2307692307692299</v>
      </c>
      <c r="N44" s="199">
        <v>4.6712802768166091</v>
      </c>
      <c r="O44" s="200">
        <v>1.9780219780219781</v>
      </c>
      <c r="P44" s="192">
        <v>0.95</v>
      </c>
      <c r="Q44" s="177">
        <v>1107.8753704970975</v>
      </c>
      <c r="R44" s="181">
        <v>90</v>
      </c>
      <c r="S44" s="171">
        <v>63</v>
      </c>
      <c r="T44" s="171">
        <v>82.7</v>
      </c>
      <c r="U44" s="192">
        <v>6</v>
      </c>
    </row>
    <row r="45" spans="1:30">
      <c r="A45" s="94"/>
      <c r="B45" s="94"/>
      <c r="C45" s="23"/>
      <c r="D45" s="23"/>
      <c r="E45" s="23"/>
      <c r="F45" s="95"/>
      <c r="J45" s="175" t="s">
        <v>16</v>
      </c>
      <c r="K45" s="171">
        <v>11</v>
      </c>
      <c r="L45" s="199">
        <v>11.96236559139785</v>
      </c>
      <c r="M45" s="200">
        <v>6.1889250814332248</v>
      </c>
      <c r="N45" s="199">
        <v>2.28494623655914</v>
      </c>
      <c r="O45" s="200">
        <v>3.0944625407166124</v>
      </c>
      <c r="P45" s="192">
        <v>0.35</v>
      </c>
      <c r="Q45" s="177">
        <v>616.37928239314692</v>
      </c>
      <c r="R45" s="171">
        <v>26</v>
      </c>
      <c r="S45" s="171">
        <v>48</v>
      </c>
      <c r="T45" s="171">
        <v>74.599999999999994</v>
      </c>
      <c r="U45" s="192">
        <v>7</v>
      </c>
    </row>
    <row r="46" spans="1:30">
      <c r="A46" s="94"/>
      <c r="B46" s="94"/>
      <c r="C46" s="23"/>
      <c r="D46" s="23"/>
      <c r="E46" s="23"/>
      <c r="F46" s="95"/>
      <c r="J46" s="175" t="s">
        <v>17</v>
      </c>
      <c r="K46" s="171">
        <v>12</v>
      </c>
      <c r="L46" s="199">
        <v>27.768595041322314</v>
      </c>
      <c r="M46" s="200">
        <v>1.3435700575815739</v>
      </c>
      <c r="N46" s="199">
        <v>2.1487603305785123</v>
      </c>
      <c r="O46" s="200">
        <v>3.0710172744721689</v>
      </c>
      <c r="P46" s="192">
        <v>0.77</v>
      </c>
      <c r="Q46" s="177">
        <v>674.76383265856953</v>
      </c>
      <c r="R46" s="171">
        <v>25</v>
      </c>
      <c r="S46" s="171">
        <v>43</v>
      </c>
      <c r="T46" s="171">
        <v>70.3</v>
      </c>
      <c r="U46" s="192">
        <v>8</v>
      </c>
    </row>
    <row r="47" spans="1:30">
      <c r="A47" s="94"/>
      <c r="B47" s="94"/>
      <c r="C47" s="23"/>
      <c r="D47" s="23"/>
      <c r="E47" s="23"/>
      <c r="F47" s="95"/>
      <c r="J47" s="175" t="s">
        <v>18</v>
      </c>
      <c r="K47" s="171">
        <v>10</v>
      </c>
      <c r="L47" s="199">
        <v>12.615384615384615</v>
      </c>
      <c r="M47" s="200">
        <v>1.5822784810126582</v>
      </c>
      <c r="N47" s="199">
        <v>2.1538461538461537</v>
      </c>
      <c r="O47" s="200">
        <v>4.1139240506329111</v>
      </c>
      <c r="P47" s="192">
        <v>0.06</v>
      </c>
      <c r="Q47" s="177">
        <v>426.33433858820604</v>
      </c>
      <c r="R47" s="171">
        <v>12</v>
      </c>
      <c r="S47" s="171">
        <v>66</v>
      </c>
      <c r="T47" s="171">
        <v>70.8</v>
      </c>
      <c r="U47" s="192">
        <v>9</v>
      </c>
    </row>
    <row r="48" spans="1:30">
      <c r="A48" s="94"/>
      <c r="B48" s="94"/>
      <c r="C48" s="23"/>
      <c r="D48" s="23"/>
      <c r="E48" s="23"/>
      <c r="F48" s="95"/>
      <c r="J48" s="175" t="s">
        <v>19</v>
      </c>
      <c r="K48" s="171">
        <v>17</v>
      </c>
      <c r="L48" s="199">
        <v>13.636363636363637</v>
      </c>
      <c r="M48" s="200">
        <v>9.0909090909090917</v>
      </c>
      <c r="N48" s="199">
        <v>2.0202020202020203</v>
      </c>
      <c r="O48" s="200">
        <v>3.6363636363636362</v>
      </c>
      <c r="P48" s="192">
        <v>0.53</v>
      </c>
      <c r="Q48" s="177">
        <v>889.71989630472683</v>
      </c>
      <c r="R48" s="171">
        <v>65</v>
      </c>
      <c r="S48" s="171">
        <v>57</v>
      </c>
      <c r="T48" s="171">
        <v>81.900000000000006</v>
      </c>
      <c r="U48" s="192">
        <v>10</v>
      </c>
    </row>
    <row r="49" spans="1:21">
      <c r="A49" s="94"/>
      <c r="B49" s="94"/>
      <c r="C49" s="23"/>
      <c r="D49" s="23"/>
      <c r="E49" s="23"/>
      <c r="F49" s="95"/>
      <c r="J49" s="175" t="s">
        <v>20</v>
      </c>
      <c r="K49" s="171">
        <v>10</v>
      </c>
      <c r="L49" s="199">
        <v>11.39240506329114</v>
      </c>
      <c r="M49" s="200">
        <v>4.6798029556650249</v>
      </c>
      <c r="N49" s="199">
        <v>3.3755274261603376</v>
      </c>
      <c r="O49" s="200">
        <v>4.4334975369458132</v>
      </c>
      <c r="P49" s="192">
        <v>0.28999999999999998</v>
      </c>
      <c r="Q49" s="177">
        <v>1333.8963999720584</v>
      </c>
      <c r="R49" s="171">
        <v>17</v>
      </c>
      <c r="S49" s="171">
        <v>70</v>
      </c>
      <c r="T49" s="171">
        <v>84.6</v>
      </c>
      <c r="U49" s="192">
        <v>11</v>
      </c>
    </row>
    <row r="50" spans="1:21">
      <c r="A50" s="94"/>
      <c r="B50" s="94"/>
      <c r="C50" s="23"/>
      <c r="D50" s="23"/>
      <c r="E50" s="23"/>
      <c r="F50" s="95"/>
      <c r="J50" s="175" t="s">
        <v>21</v>
      </c>
      <c r="K50" s="171">
        <v>5</v>
      </c>
      <c r="L50" s="199">
        <v>19.787234042553191</v>
      </c>
      <c r="M50" s="200">
        <v>2.1857923497267762</v>
      </c>
      <c r="N50" s="199">
        <v>4.4680851063829783</v>
      </c>
      <c r="O50" s="200">
        <v>1.9125683060109289</v>
      </c>
      <c r="P50" s="192">
        <v>0.44</v>
      </c>
      <c r="Q50" s="177">
        <v>524.43086013164191</v>
      </c>
      <c r="R50" s="171">
        <v>11</v>
      </c>
      <c r="S50" s="171">
        <v>39</v>
      </c>
      <c r="T50" s="171">
        <v>54.7</v>
      </c>
      <c r="U50" s="192">
        <v>12</v>
      </c>
    </row>
    <row r="51" spans="1:21">
      <c r="A51" s="94"/>
      <c r="B51" s="94"/>
      <c r="C51" s="23"/>
      <c r="D51" s="23"/>
      <c r="E51" s="23"/>
      <c r="F51" s="95"/>
      <c r="J51" s="175" t="s">
        <v>22</v>
      </c>
      <c r="K51" s="171">
        <v>5</v>
      </c>
      <c r="L51" s="199">
        <v>31.642512077294686</v>
      </c>
      <c r="M51" s="202">
        <v>15</v>
      </c>
      <c r="N51" s="199">
        <v>2.6570048309178742</v>
      </c>
      <c r="O51" s="200">
        <v>3.4364261168384878</v>
      </c>
      <c r="P51" s="192">
        <v>0.17</v>
      </c>
      <c r="Q51" s="182">
        <v>1803</v>
      </c>
      <c r="R51" s="171">
        <v>71</v>
      </c>
      <c r="S51" s="171">
        <v>64</v>
      </c>
      <c r="T51" s="171">
        <v>74.7</v>
      </c>
      <c r="U51" s="192">
        <v>13</v>
      </c>
    </row>
    <row r="52" spans="1:21">
      <c r="A52" s="94"/>
      <c r="B52" s="94"/>
      <c r="C52" s="23"/>
      <c r="D52" s="23"/>
      <c r="E52" s="23"/>
      <c r="F52" s="95"/>
      <c r="J52" s="175" t="s">
        <v>23</v>
      </c>
      <c r="K52" s="171">
        <v>6</v>
      </c>
      <c r="L52" s="199">
        <v>16</v>
      </c>
      <c r="M52" s="200">
        <v>8.9108910891089117</v>
      </c>
      <c r="N52" s="199">
        <v>2.1333333333333333</v>
      </c>
      <c r="O52" s="200">
        <v>1.6501650165016502</v>
      </c>
      <c r="P52" s="192">
        <v>0.22</v>
      </c>
      <c r="Q52" s="177">
        <v>500.95148252362441</v>
      </c>
      <c r="R52" s="171">
        <v>8</v>
      </c>
      <c r="S52" s="171">
        <v>52</v>
      </c>
      <c r="T52" s="171">
        <v>48.6</v>
      </c>
      <c r="U52" s="192">
        <v>14</v>
      </c>
    </row>
    <row r="53" spans="1:21">
      <c r="A53" s="94"/>
      <c r="B53" s="94"/>
      <c r="C53" s="23"/>
      <c r="D53" s="23"/>
      <c r="E53" s="23"/>
      <c r="F53" s="95"/>
      <c r="J53" s="175" t="s">
        <v>24</v>
      </c>
      <c r="K53" s="171">
        <v>10</v>
      </c>
      <c r="L53" s="199">
        <v>14.285714285714286</v>
      </c>
      <c r="M53" s="200">
        <v>7.0671378091872787</v>
      </c>
      <c r="N53" s="199">
        <v>4.3367346938775508</v>
      </c>
      <c r="O53" s="200">
        <v>4.5936395759717312</v>
      </c>
      <c r="P53" s="192">
        <v>0.38</v>
      </c>
      <c r="Q53" s="177">
        <v>499.08437784839549</v>
      </c>
      <c r="R53" s="171">
        <v>20</v>
      </c>
      <c r="S53" s="171">
        <v>41</v>
      </c>
      <c r="T53" s="171">
        <v>61.5</v>
      </c>
      <c r="U53" s="192">
        <v>15</v>
      </c>
    </row>
    <row r="54" spans="1:21">
      <c r="A54" s="94"/>
      <c r="B54" s="94"/>
      <c r="C54" s="23"/>
      <c r="D54" s="23"/>
      <c r="E54" s="23"/>
      <c r="F54" s="95"/>
      <c r="J54" s="175" t="s">
        <v>25</v>
      </c>
      <c r="K54" s="171">
        <v>9</v>
      </c>
      <c r="L54" s="199">
        <v>8.6086086086086091</v>
      </c>
      <c r="M54" s="200">
        <v>4.6052631578947372</v>
      </c>
      <c r="N54" s="199">
        <v>2.8028028028028027</v>
      </c>
      <c r="O54" s="200">
        <v>2.4122807017543861</v>
      </c>
      <c r="P54" s="192">
        <v>0.15</v>
      </c>
      <c r="Q54" s="177">
        <v>546.48178265594765</v>
      </c>
      <c r="R54" s="171">
        <v>19</v>
      </c>
      <c r="S54" s="171">
        <v>63</v>
      </c>
      <c r="T54" s="171">
        <v>76</v>
      </c>
      <c r="U54" s="192">
        <v>16</v>
      </c>
    </row>
    <row r="55" spans="1:21">
      <c r="A55" s="94"/>
      <c r="B55" s="94"/>
      <c r="C55" s="23"/>
      <c r="D55" s="23"/>
      <c r="E55" s="23"/>
      <c r="F55" s="95"/>
      <c r="J55" s="175" t="s">
        <v>26</v>
      </c>
      <c r="K55" s="171">
        <v>8</v>
      </c>
      <c r="L55" s="199">
        <v>18.159806295399516</v>
      </c>
      <c r="M55" s="200">
        <v>2.2662889518413598</v>
      </c>
      <c r="N55" s="199">
        <v>4.358353510895884</v>
      </c>
      <c r="O55" s="200">
        <v>2.2662889518413598</v>
      </c>
      <c r="P55" s="192">
        <v>0.35</v>
      </c>
      <c r="Q55" s="177">
        <v>966.49658486541944</v>
      </c>
      <c r="R55" s="171">
        <v>25</v>
      </c>
      <c r="S55" s="171">
        <v>60</v>
      </c>
      <c r="T55" s="171">
        <v>81.2</v>
      </c>
      <c r="U55" s="192">
        <v>17</v>
      </c>
    </row>
    <row r="56" spans="1:21">
      <c r="A56" s="94"/>
      <c r="B56" s="94"/>
      <c r="C56" s="23"/>
      <c r="D56" s="23"/>
      <c r="E56" s="23"/>
      <c r="F56" s="95"/>
      <c r="J56" s="175" t="s">
        <v>27</v>
      </c>
      <c r="K56" s="201" t="s">
        <v>127</v>
      </c>
      <c r="L56" s="199">
        <v>12.213740458015268</v>
      </c>
      <c r="M56" s="200">
        <v>7.4074074074074074</v>
      </c>
      <c r="N56" s="199">
        <v>3.3078880407124682</v>
      </c>
      <c r="O56" s="200">
        <v>4.3209876543209873</v>
      </c>
      <c r="P56" s="192">
        <v>0.26</v>
      </c>
      <c r="Q56" s="177">
        <v>380.60926536600954</v>
      </c>
      <c r="R56" s="171">
        <v>53</v>
      </c>
      <c r="S56" s="171">
        <v>43</v>
      </c>
      <c r="T56" s="171">
        <v>72.900000000000006</v>
      </c>
      <c r="U56" s="192">
        <v>18</v>
      </c>
    </row>
    <row r="57" spans="1:21">
      <c r="A57" s="94"/>
      <c r="B57" s="94"/>
      <c r="C57" s="23"/>
      <c r="D57" s="23"/>
      <c r="E57" s="23"/>
      <c r="F57" s="95"/>
      <c r="J57" s="175" t="s">
        <v>28</v>
      </c>
      <c r="K57" s="171">
        <v>12</v>
      </c>
      <c r="L57" s="199">
        <v>15.186915887850468</v>
      </c>
      <c r="M57" s="200">
        <v>8.0808080808080813</v>
      </c>
      <c r="N57" s="199">
        <v>4.2056074766355138</v>
      </c>
      <c r="O57" s="200">
        <v>2.2727272727272729</v>
      </c>
      <c r="P57" s="192">
        <v>0.53</v>
      </c>
      <c r="Q57" s="177">
        <v>815.76918680859035</v>
      </c>
      <c r="R57" s="171">
        <v>46</v>
      </c>
      <c r="S57" s="171">
        <v>41</v>
      </c>
      <c r="T57" s="171">
        <v>86.7</v>
      </c>
      <c r="U57" s="192">
        <v>19</v>
      </c>
    </row>
    <row r="58" spans="1:21">
      <c r="A58" s="94"/>
      <c r="B58" s="94"/>
      <c r="C58" s="23"/>
      <c r="D58" s="23"/>
      <c r="E58" s="23"/>
      <c r="F58" s="95"/>
      <c r="J58" s="175" t="s">
        <v>29</v>
      </c>
      <c r="K58" s="192">
        <v>7</v>
      </c>
      <c r="L58" s="199">
        <v>5.6994818652849739</v>
      </c>
      <c r="M58" s="200">
        <v>4.193548387096774</v>
      </c>
      <c r="N58" s="199">
        <v>1.5544041450777202</v>
      </c>
      <c r="O58" s="200">
        <v>3.5483870967741935</v>
      </c>
      <c r="P58" s="192">
        <v>0.09</v>
      </c>
      <c r="Q58" s="177">
        <v>477.64318161574778</v>
      </c>
      <c r="R58" s="171">
        <v>18</v>
      </c>
      <c r="S58" s="171">
        <v>73</v>
      </c>
      <c r="T58" s="171">
        <v>60.5</v>
      </c>
      <c r="U58" s="192">
        <v>20</v>
      </c>
    </row>
    <row r="59" spans="1:21">
      <c r="A59" s="94"/>
      <c r="B59" s="94"/>
      <c r="C59" s="23"/>
      <c r="D59" s="23"/>
      <c r="E59" s="23"/>
      <c r="F59" s="95"/>
      <c r="J59" s="175" t="s">
        <v>30</v>
      </c>
      <c r="K59" s="192">
        <v>5</v>
      </c>
      <c r="L59" s="199">
        <v>8.4905660377358494</v>
      </c>
      <c r="M59" s="200">
        <v>0.55555555555555558</v>
      </c>
      <c r="N59" s="199">
        <v>0.47169811320754718</v>
      </c>
      <c r="O59" s="200">
        <v>2.7777777777777777</v>
      </c>
      <c r="P59" s="192">
        <v>0.21</v>
      </c>
      <c r="Q59" s="177">
        <v>600.88493593072008</v>
      </c>
      <c r="R59" s="171">
        <v>7</v>
      </c>
      <c r="S59" s="171">
        <v>56</v>
      </c>
      <c r="T59" s="171">
        <v>57.8</v>
      </c>
      <c r="U59" s="192">
        <v>21</v>
      </c>
    </row>
    <row r="60" spans="1:21">
      <c r="A60" s="94"/>
      <c r="B60" s="94"/>
      <c r="C60" s="23"/>
      <c r="D60" s="23"/>
      <c r="E60" s="23"/>
      <c r="F60" s="95"/>
      <c r="J60" s="175" t="s">
        <v>31</v>
      </c>
      <c r="K60" s="171">
        <v>4</v>
      </c>
      <c r="L60" s="199">
        <v>22.954545454545453</v>
      </c>
      <c r="M60" s="200">
        <v>1.4164305949008498</v>
      </c>
      <c r="N60" s="199">
        <v>2.5</v>
      </c>
      <c r="O60" s="200">
        <v>1.9830028328611897</v>
      </c>
      <c r="P60" s="192">
        <v>1.17</v>
      </c>
      <c r="Q60" s="177">
        <v>200.74628081667237</v>
      </c>
      <c r="R60" s="171">
        <v>6</v>
      </c>
      <c r="S60" s="171">
        <v>41</v>
      </c>
      <c r="T60" s="171">
        <v>28.8</v>
      </c>
      <c r="U60" s="192">
        <v>22</v>
      </c>
    </row>
    <row r="61" spans="1:21">
      <c r="A61" s="94"/>
      <c r="B61" s="94"/>
      <c r="C61" s="23"/>
      <c r="D61" s="23"/>
      <c r="E61" s="23"/>
      <c r="F61" s="95"/>
      <c r="J61" s="175" t="s">
        <v>32</v>
      </c>
      <c r="K61" s="171">
        <v>7</v>
      </c>
      <c r="L61" s="199">
        <v>4.5</v>
      </c>
      <c r="M61" s="200">
        <v>10.784313725490197</v>
      </c>
      <c r="N61" s="199">
        <v>1.75</v>
      </c>
      <c r="O61" s="200">
        <v>3.9215686274509802</v>
      </c>
      <c r="P61" s="192">
        <v>0.39</v>
      </c>
      <c r="Q61" s="177">
        <v>314.67373302418019</v>
      </c>
      <c r="R61" s="171">
        <v>12</v>
      </c>
      <c r="S61" s="171">
        <v>59</v>
      </c>
      <c r="T61" s="171">
        <v>59.9</v>
      </c>
      <c r="U61" s="192">
        <v>23</v>
      </c>
    </row>
    <row r="62" spans="1:21">
      <c r="A62" s="94"/>
      <c r="B62" s="94"/>
      <c r="C62" s="23"/>
      <c r="D62" s="23"/>
      <c r="E62" s="23"/>
      <c r="F62" s="95"/>
      <c r="J62" s="175" t="s">
        <v>33</v>
      </c>
      <c r="K62" s="171">
        <v>9</v>
      </c>
      <c r="L62" s="203" t="s">
        <v>127</v>
      </c>
      <c r="M62" s="203" t="s">
        <v>127</v>
      </c>
      <c r="N62" s="203" t="s">
        <v>127</v>
      </c>
      <c r="O62" s="203" t="s">
        <v>127</v>
      </c>
      <c r="P62" s="192">
        <v>0.51</v>
      </c>
      <c r="Q62" s="177">
        <v>424.65595004047645</v>
      </c>
      <c r="R62" s="171">
        <v>14</v>
      </c>
      <c r="S62" s="171">
        <v>59</v>
      </c>
      <c r="T62" s="171">
        <v>60</v>
      </c>
      <c r="U62" s="192">
        <v>24</v>
      </c>
    </row>
    <row r="63" spans="1:21">
      <c r="A63" s="94"/>
      <c r="B63" s="94"/>
      <c r="C63" s="23"/>
      <c r="D63" s="23"/>
      <c r="E63" s="23"/>
      <c r="F63" s="95"/>
      <c r="J63" s="175" t="s">
        <v>34</v>
      </c>
      <c r="K63" s="171">
        <v>6</v>
      </c>
      <c r="L63" s="199">
        <v>22.520107238605899</v>
      </c>
      <c r="M63" s="200">
        <v>6.9078947368421053</v>
      </c>
      <c r="N63" s="199">
        <v>2.6809651474530831</v>
      </c>
      <c r="O63" s="202">
        <v>6.2</v>
      </c>
      <c r="P63" s="192">
        <v>1.0900000000000001</v>
      </c>
      <c r="Q63" s="177">
        <v>1585.6771567487826</v>
      </c>
      <c r="R63" s="171">
        <v>71</v>
      </c>
      <c r="S63" s="171">
        <v>46</v>
      </c>
      <c r="T63" s="171">
        <v>77.5</v>
      </c>
      <c r="U63" s="192">
        <v>25</v>
      </c>
    </row>
    <row r="64" spans="1:21">
      <c r="A64" s="94"/>
      <c r="B64" s="94"/>
      <c r="C64" s="23"/>
      <c r="D64" s="23"/>
      <c r="E64" s="23"/>
      <c r="F64" s="95"/>
      <c r="J64" s="175" t="s">
        <v>35</v>
      </c>
      <c r="K64" s="171">
        <v>11</v>
      </c>
      <c r="L64" s="199">
        <v>11.586901763224182</v>
      </c>
      <c r="M64" s="200">
        <v>8.0291970802919703</v>
      </c>
      <c r="N64" s="199">
        <v>4.2821158690176322</v>
      </c>
      <c r="O64" s="200">
        <v>1.4598540145985401</v>
      </c>
      <c r="P64" s="192">
        <v>0.98</v>
      </c>
      <c r="Q64" s="177">
        <v>299.85375553677329</v>
      </c>
      <c r="R64" s="171">
        <v>20</v>
      </c>
      <c r="S64" s="171">
        <v>45</v>
      </c>
      <c r="T64" s="171">
        <v>42.1</v>
      </c>
      <c r="U64" s="192">
        <v>26</v>
      </c>
    </row>
    <row r="65" spans="1:21">
      <c r="A65" s="94"/>
      <c r="B65" s="94"/>
      <c r="C65" s="23"/>
      <c r="D65" s="23"/>
      <c r="E65" s="23"/>
      <c r="F65" s="95"/>
      <c r="J65" s="175" t="s">
        <v>36</v>
      </c>
      <c r="K65" s="171">
        <v>9</v>
      </c>
      <c r="L65" s="199">
        <v>9.4298245614035086</v>
      </c>
      <c r="M65" s="200">
        <v>3.8291605301914582</v>
      </c>
      <c r="N65" s="199">
        <v>1.4254385964912282</v>
      </c>
      <c r="O65" s="200">
        <v>4.2709867452135493</v>
      </c>
      <c r="P65" s="192">
        <v>0.16</v>
      </c>
      <c r="Q65" s="177">
        <v>446.06605947547462</v>
      </c>
      <c r="R65" s="171">
        <v>10</v>
      </c>
      <c r="S65" s="171">
        <v>64</v>
      </c>
      <c r="T65" s="171">
        <v>71.400000000000006</v>
      </c>
      <c r="U65" s="192">
        <v>27</v>
      </c>
    </row>
    <row r="66" spans="1:21">
      <c r="A66" s="94"/>
      <c r="B66" s="94"/>
      <c r="C66" s="23"/>
      <c r="D66" s="23"/>
      <c r="E66" s="23"/>
      <c r="F66" s="95"/>
      <c r="J66" s="175" t="s">
        <v>37</v>
      </c>
      <c r="K66" s="171">
        <v>12</v>
      </c>
      <c r="L66" s="199">
        <v>6.2023385866802236</v>
      </c>
      <c r="M66" s="200">
        <v>1.9906323185011709</v>
      </c>
      <c r="N66" s="199">
        <v>2.7961362480935437</v>
      </c>
      <c r="O66" s="200">
        <v>2.1077283372365341</v>
      </c>
      <c r="P66" s="192">
        <v>0.63</v>
      </c>
      <c r="Q66" s="177">
        <v>873.46553352219075</v>
      </c>
      <c r="R66" s="171">
        <v>32</v>
      </c>
      <c r="S66" s="171">
        <v>43</v>
      </c>
      <c r="T66" s="171">
        <v>83.3</v>
      </c>
      <c r="U66" s="192">
        <v>28</v>
      </c>
    </row>
    <row r="67" spans="1:21">
      <c r="A67" s="94"/>
      <c r="B67" s="94"/>
      <c r="C67" s="23"/>
      <c r="D67" s="23"/>
      <c r="E67" s="23"/>
      <c r="F67" s="95"/>
      <c r="J67" s="175" t="s">
        <v>38</v>
      </c>
      <c r="K67" s="201" t="s">
        <v>127</v>
      </c>
      <c r="L67" s="199">
        <v>8.2706766917293226</v>
      </c>
      <c r="M67" s="200">
        <v>2.6706231454005933</v>
      </c>
      <c r="N67" s="199">
        <v>2.255639097744361</v>
      </c>
      <c r="O67" s="200">
        <v>1.7804154302670623</v>
      </c>
      <c r="P67" s="192">
        <v>0.27</v>
      </c>
      <c r="Q67" s="177">
        <v>389.75890960860738</v>
      </c>
      <c r="R67" s="171">
        <v>7</v>
      </c>
      <c r="S67" s="171">
        <v>56</v>
      </c>
      <c r="T67" s="171">
        <v>40.1</v>
      </c>
      <c r="U67" s="192">
        <v>29</v>
      </c>
    </row>
    <row r="68" spans="1:21">
      <c r="A68" s="94"/>
      <c r="B68" s="94"/>
      <c r="C68" s="23"/>
      <c r="D68" s="23"/>
      <c r="E68" s="23"/>
      <c r="F68" s="95"/>
      <c r="J68" s="175" t="s">
        <v>39</v>
      </c>
      <c r="K68" s="192">
        <v>8</v>
      </c>
      <c r="L68" s="203" t="s">
        <v>127</v>
      </c>
      <c r="M68" s="203" t="s">
        <v>127</v>
      </c>
      <c r="N68" s="203" t="s">
        <v>127</v>
      </c>
      <c r="O68" s="203" t="s">
        <v>127</v>
      </c>
      <c r="P68" s="192">
        <v>0.4</v>
      </c>
      <c r="Q68" s="177">
        <v>443.00900698624338</v>
      </c>
      <c r="R68" s="171">
        <v>13</v>
      </c>
      <c r="S68" s="171">
        <v>59</v>
      </c>
      <c r="T68" s="171">
        <v>70.099999999999994</v>
      </c>
      <c r="U68" s="192">
        <v>30</v>
      </c>
    </row>
    <row r="69" spans="1:21">
      <c r="A69" s="94"/>
      <c r="B69" s="94"/>
      <c r="C69" s="23"/>
      <c r="D69" s="23"/>
      <c r="E69" s="23"/>
      <c r="F69" s="95"/>
      <c r="J69" s="175" t="s">
        <v>40</v>
      </c>
      <c r="K69" s="192">
        <v>8</v>
      </c>
      <c r="L69" s="199">
        <v>8.0979284369114879</v>
      </c>
      <c r="M69" s="200">
        <v>4.6563192904656319</v>
      </c>
      <c r="N69" s="199">
        <v>1.3182674199623352</v>
      </c>
      <c r="O69" s="200">
        <v>2.2172949002217295</v>
      </c>
      <c r="P69" s="192">
        <v>0.42</v>
      </c>
      <c r="Q69" s="177">
        <v>45.556288920136595</v>
      </c>
      <c r="R69" s="171">
        <v>3</v>
      </c>
      <c r="S69" s="171">
        <v>37</v>
      </c>
      <c r="T69" s="171">
        <v>19.2</v>
      </c>
      <c r="U69" s="192">
        <v>31</v>
      </c>
    </row>
    <row r="70" spans="1:21">
      <c r="A70" s="94"/>
      <c r="B70" s="94"/>
      <c r="C70" s="23"/>
      <c r="D70" s="23"/>
      <c r="E70" s="23"/>
      <c r="F70" s="95"/>
      <c r="J70" s="175" t="s">
        <v>41</v>
      </c>
      <c r="K70" s="192">
        <v>13</v>
      </c>
      <c r="L70" s="199">
        <v>12.13640922768305</v>
      </c>
      <c r="M70" s="200">
        <v>2.9115341545352744</v>
      </c>
      <c r="N70" s="199">
        <v>3.4102306920762286</v>
      </c>
      <c r="O70" s="200">
        <v>2.4636058230683089</v>
      </c>
      <c r="P70" s="192">
        <v>0.49</v>
      </c>
      <c r="Q70" s="177">
        <v>684.19494100961617</v>
      </c>
      <c r="R70" s="171">
        <v>19</v>
      </c>
      <c r="S70" s="171">
        <v>33</v>
      </c>
      <c r="T70" s="171">
        <v>80.099999999999994</v>
      </c>
      <c r="U70" s="192">
        <v>32</v>
      </c>
    </row>
    <row r="71" spans="1:21" ht="38.25">
      <c r="A71" s="94"/>
      <c r="B71" s="22"/>
      <c r="C71" s="23"/>
      <c r="D71" s="23"/>
      <c r="E71" s="23"/>
      <c r="F71" s="95"/>
      <c r="J71" s="204" t="s">
        <v>128</v>
      </c>
      <c r="K71" s="205" t="s">
        <v>129</v>
      </c>
      <c r="L71" s="205" t="s">
        <v>129</v>
      </c>
      <c r="M71" s="205" t="s">
        <v>129</v>
      </c>
      <c r="N71" s="205" t="s">
        <v>129</v>
      </c>
      <c r="O71" s="205" t="s">
        <v>129</v>
      </c>
      <c r="P71" s="206" t="s">
        <v>130</v>
      </c>
      <c r="Q71" s="205" t="s">
        <v>129</v>
      </c>
      <c r="R71" s="205" t="s">
        <v>129</v>
      </c>
      <c r="S71" s="205" t="s">
        <v>129</v>
      </c>
      <c r="T71" s="205" t="s">
        <v>129</v>
      </c>
      <c r="U71" s="193"/>
    </row>
    <row r="72" spans="1:21">
      <c r="A72" s="94"/>
      <c r="B72" s="22"/>
      <c r="C72" s="23"/>
      <c r="D72" s="23"/>
      <c r="E72" s="23"/>
      <c r="F72" s="95"/>
    </row>
    <row r="73" spans="1:21">
      <c r="A73" s="94"/>
      <c r="B73" s="22"/>
      <c r="C73" s="23"/>
      <c r="D73" s="23"/>
      <c r="E73" s="78"/>
      <c r="F73" s="95"/>
    </row>
    <row r="74" spans="1:21">
      <c r="A74" s="94"/>
      <c r="B74" s="22"/>
      <c r="C74" s="23"/>
      <c r="D74" s="23"/>
      <c r="E74" s="78"/>
      <c r="F74" s="95"/>
    </row>
    <row r="75" spans="1:21">
      <c r="A75" s="94"/>
      <c r="B75" s="22"/>
      <c r="C75" s="23"/>
      <c r="D75" s="23"/>
      <c r="E75" s="78"/>
      <c r="F75" s="95"/>
    </row>
    <row r="76" spans="1:21">
      <c r="A76" s="94"/>
      <c r="B76" s="22"/>
      <c r="C76" s="23"/>
      <c r="D76" s="23"/>
      <c r="E76" s="78"/>
      <c r="F76" s="95"/>
    </row>
    <row r="77" spans="1:21">
      <c r="A77" s="94"/>
      <c r="B77" s="22"/>
      <c r="C77" s="23"/>
      <c r="D77" s="23"/>
      <c r="E77" s="78"/>
      <c r="F77" s="95"/>
    </row>
    <row r="78" spans="1:21">
      <c r="A78" s="94"/>
      <c r="B78" s="22"/>
      <c r="C78" s="23"/>
      <c r="D78" s="23"/>
      <c r="E78" s="78"/>
      <c r="F78" s="95"/>
    </row>
    <row r="79" spans="1:21">
      <c r="A79" s="94"/>
      <c r="B79" s="22"/>
      <c r="C79" s="23"/>
      <c r="D79" s="23"/>
      <c r="E79" s="78"/>
      <c r="F79" s="95"/>
    </row>
    <row r="80" spans="1:21">
      <c r="A80" s="94"/>
      <c r="B80" s="22"/>
      <c r="C80" s="23"/>
      <c r="D80" s="23"/>
      <c r="E80" s="78"/>
      <c r="F80" s="95"/>
    </row>
    <row r="81" spans="1:6">
      <c r="A81" s="94"/>
      <c r="B81" s="22"/>
      <c r="C81" s="23"/>
      <c r="D81" s="23"/>
      <c r="E81" s="78"/>
      <c r="F81" s="95"/>
    </row>
    <row r="82" spans="1:6">
      <c r="A82" s="94"/>
      <c r="B82" s="22"/>
      <c r="C82" s="23"/>
      <c r="D82" s="23"/>
      <c r="E82" s="78"/>
      <c r="F82" s="95"/>
    </row>
    <row r="83" spans="1:6">
      <c r="A83" s="94"/>
      <c r="B83" s="22"/>
      <c r="C83" s="23"/>
      <c r="D83" s="23"/>
      <c r="E83" s="78"/>
      <c r="F83" s="95"/>
    </row>
    <row r="84" spans="1:6">
      <c r="A84" s="94"/>
      <c r="B84" s="22"/>
      <c r="C84" s="23"/>
      <c r="D84" s="23"/>
      <c r="E84" s="78"/>
      <c r="F84" s="95"/>
    </row>
    <row r="85" spans="1:6">
      <c r="A85" s="94"/>
      <c r="B85" s="22"/>
      <c r="C85" s="23"/>
      <c r="D85" s="23"/>
      <c r="E85" s="78"/>
      <c r="F85" s="95"/>
    </row>
    <row r="86" spans="1:6">
      <c r="A86" s="94"/>
      <c r="B86" s="22"/>
      <c r="C86" s="23"/>
      <c r="D86" s="23"/>
      <c r="E86" s="78"/>
      <c r="F86" s="95"/>
    </row>
    <row r="87" spans="1:6">
      <c r="A87" s="94"/>
      <c r="B87" s="22"/>
      <c r="C87" s="23"/>
      <c r="D87" s="23"/>
      <c r="E87" s="78"/>
      <c r="F87" s="95"/>
    </row>
    <row r="88" spans="1:6">
      <c r="A88" s="94"/>
      <c r="B88" s="22"/>
      <c r="C88" s="23"/>
      <c r="D88" s="23"/>
      <c r="E88" s="78"/>
      <c r="F88" s="95"/>
    </row>
    <row r="89" spans="1:6">
      <c r="A89" s="94"/>
      <c r="B89" s="22"/>
      <c r="C89" s="23"/>
      <c r="D89" s="23"/>
      <c r="E89" s="78"/>
      <c r="F89" s="95"/>
    </row>
    <row r="90" spans="1:6">
      <c r="A90" s="94"/>
      <c r="B90" s="22"/>
      <c r="C90" s="23"/>
      <c r="D90" s="23"/>
      <c r="E90" s="78"/>
      <c r="F90" s="95"/>
    </row>
    <row r="91" spans="1:6">
      <c r="A91" s="94"/>
      <c r="B91" s="22"/>
      <c r="C91" s="23"/>
      <c r="D91" s="23"/>
      <c r="E91" s="78"/>
      <c r="F91" s="95"/>
    </row>
    <row r="92" spans="1:6">
      <c r="A92" s="94"/>
      <c r="B92" s="22"/>
      <c r="C92" s="23"/>
      <c r="D92" s="23"/>
      <c r="E92" s="78"/>
      <c r="F92" s="95"/>
    </row>
    <row r="93" spans="1:6">
      <c r="A93" s="12"/>
      <c r="B93" s="6"/>
      <c r="C93" s="7"/>
      <c r="D93" s="7"/>
      <c r="E93" s="75"/>
      <c r="F93" s="15"/>
    </row>
    <row r="94" spans="1:6">
      <c r="A94" s="12"/>
      <c r="B94" s="6"/>
      <c r="C94" s="7"/>
      <c r="D94" s="7"/>
      <c r="E94" s="75"/>
      <c r="F94" s="15"/>
    </row>
    <row r="95" spans="1:6">
      <c r="A95" s="12"/>
      <c r="B95" s="6"/>
      <c r="C95" s="7"/>
      <c r="D95" s="7"/>
      <c r="E95" s="75"/>
      <c r="F95" s="15"/>
    </row>
    <row r="96" spans="1:6">
      <c r="A96" s="12"/>
      <c r="B96" s="6"/>
      <c r="C96" s="7"/>
      <c r="D96" s="7"/>
      <c r="E96" s="75"/>
      <c r="F96" s="15"/>
    </row>
    <row r="97" spans="1:20">
      <c r="A97" s="12"/>
      <c r="B97" s="6"/>
      <c r="C97" s="7"/>
      <c r="D97" s="7"/>
      <c r="E97" s="75"/>
      <c r="F97" s="15"/>
    </row>
    <row r="98" spans="1:20">
      <c r="A98" s="12"/>
      <c r="B98" s="6"/>
      <c r="C98" s="7"/>
      <c r="D98" s="7"/>
      <c r="E98" s="75"/>
      <c r="F98" s="15"/>
    </row>
    <row r="99" spans="1:20">
      <c r="A99" s="12"/>
      <c r="B99" s="6"/>
      <c r="C99" s="7"/>
      <c r="D99" s="7"/>
      <c r="E99" s="75"/>
      <c r="F99" s="15"/>
    </row>
    <row r="100" spans="1:20">
      <c r="A100" s="12"/>
      <c r="B100" s="6"/>
      <c r="C100" s="7"/>
      <c r="D100" s="7"/>
      <c r="E100" s="75"/>
      <c r="F100" s="15"/>
    </row>
    <row r="101" spans="1:20">
      <c r="A101" s="12"/>
      <c r="B101" s="6"/>
      <c r="C101" s="7"/>
      <c r="D101" s="7"/>
      <c r="E101" s="75"/>
      <c r="F101" s="15"/>
    </row>
    <row r="102" spans="1:20">
      <c r="A102" s="12"/>
      <c r="B102" s="6"/>
      <c r="C102" s="7"/>
      <c r="D102" s="7"/>
      <c r="E102" s="75"/>
      <c r="F102" s="15"/>
    </row>
    <row r="103" spans="1:20">
      <c r="A103" s="12"/>
      <c r="B103" s="6"/>
      <c r="C103" s="7"/>
      <c r="D103" s="7"/>
      <c r="E103" s="75"/>
      <c r="F103" s="15"/>
    </row>
    <row r="104" spans="1:20">
      <c r="A104" s="12"/>
      <c r="B104" s="6"/>
      <c r="C104" s="7"/>
      <c r="D104" s="7"/>
      <c r="E104" s="75"/>
      <c r="F104" s="15"/>
    </row>
    <row r="105" spans="1:20">
      <c r="A105" s="12"/>
      <c r="B105" s="6"/>
      <c r="C105" s="7"/>
      <c r="D105" s="7"/>
      <c r="E105" s="75"/>
      <c r="F105" s="15"/>
    </row>
    <row r="106" spans="1:20">
      <c r="A106" s="12"/>
      <c r="B106" s="6"/>
      <c r="C106" s="7"/>
      <c r="D106" s="7"/>
      <c r="E106" s="75"/>
      <c r="F106" s="15"/>
    </row>
    <row r="107" spans="1:20">
      <c r="A107" s="12"/>
      <c r="B107" s="6"/>
      <c r="C107" s="7"/>
      <c r="D107" s="7"/>
      <c r="E107" s="75"/>
      <c r="F107" s="15"/>
      <c r="O107" s="73"/>
      <c r="P107" s="73"/>
      <c r="Q107" s="73"/>
      <c r="R107" s="73"/>
      <c r="S107" s="73"/>
      <c r="T107" s="73"/>
    </row>
    <row r="108" spans="1:20">
      <c r="A108" s="12"/>
      <c r="B108" s="6"/>
      <c r="C108" s="7"/>
      <c r="D108" s="7"/>
      <c r="E108" s="75"/>
      <c r="F108" s="15"/>
    </row>
    <row r="109" spans="1:20" s="73" customFormat="1">
      <c r="A109" s="81"/>
      <c r="B109" s="80"/>
      <c r="C109" s="82"/>
      <c r="D109" s="82"/>
      <c r="E109" s="83"/>
      <c r="F109" s="84"/>
      <c r="J109" s="91"/>
      <c r="K109" s="92"/>
      <c r="L109" s="93"/>
      <c r="M109" s="92"/>
      <c r="N109" s="92"/>
      <c r="O109" s="1"/>
      <c r="P109" s="1"/>
      <c r="Q109" s="1"/>
      <c r="R109" s="1"/>
      <c r="S109" s="1"/>
      <c r="T109" s="1"/>
    </row>
    <row r="110" spans="1:20" ht="13.5" customHeight="1">
      <c r="A110"/>
      <c r="B110"/>
      <c r="C110"/>
      <c r="D110"/>
      <c r="E110" s="75"/>
      <c r="F110" s="15"/>
    </row>
    <row r="111" spans="1:20">
      <c r="A111" s="1"/>
      <c r="B111" s="1"/>
      <c r="C111" s="1"/>
      <c r="D111" s="1"/>
      <c r="E111" s="75"/>
      <c r="F111" s="15"/>
    </row>
    <row r="112" spans="1:20">
      <c r="A112" s="1"/>
      <c r="B112" s="1"/>
      <c r="C112" s="1"/>
      <c r="D112" s="1"/>
      <c r="E112" s="75"/>
      <c r="F112" s="15"/>
    </row>
    <row r="113" spans="1:6">
      <c r="A113" s="17"/>
      <c r="B113"/>
      <c r="C113" s="19"/>
      <c r="D113" s="19"/>
      <c r="E113" s="75"/>
      <c r="F113" s="15"/>
    </row>
    <row r="114" spans="1:6">
      <c r="A114" s="5"/>
      <c r="B114" s="5"/>
      <c r="C114" s="5"/>
      <c r="D114" s="5"/>
      <c r="E114" s="75"/>
      <c r="F114" s="15"/>
    </row>
    <row r="115" spans="1:6">
      <c r="A115" s="5"/>
      <c r="B115" s="5"/>
      <c r="C115" s="5"/>
      <c r="D115" s="5"/>
      <c r="E115" s="75"/>
      <c r="F115" s="15"/>
    </row>
    <row r="116" spans="1:6">
      <c r="A116" s="5"/>
      <c r="B116" s="5"/>
      <c r="C116" s="5"/>
      <c r="D116" s="5"/>
      <c r="E116" s="75"/>
      <c r="F116" s="15"/>
    </row>
    <row r="117" spans="1:6">
      <c r="A117" s="5"/>
      <c r="B117" s="5"/>
      <c r="C117" s="5"/>
      <c r="D117" s="5"/>
      <c r="E117" s="75"/>
      <c r="F117" s="15"/>
    </row>
    <row r="118" spans="1:6">
      <c r="A118" s="5"/>
      <c r="B118" s="5"/>
      <c r="C118" s="5"/>
      <c r="D118" s="5"/>
      <c r="E118" s="75"/>
      <c r="F118" s="15"/>
    </row>
    <row r="119" spans="1:6">
      <c r="A119" s="21"/>
      <c r="B119" s="22"/>
      <c r="C119" s="23"/>
      <c r="D119" s="23"/>
      <c r="E119" s="75"/>
      <c r="F119" s="15"/>
    </row>
    <row r="120" spans="1:6">
      <c r="A120" s="17"/>
      <c r="B120" s="18"/>
      <c r="C120" s="19"/>
      <c r="D120" s="19"/>
      <c r="E120" s="75"/>
      <c r="F120" s="15"/>
    </row>
    <row r="121" spans="1:6">
      <c r="A121" s="5"/>
      <c r="B121" s="5"/>
      <c r="C121" s="5"/>
      <c r="D121" s="5"/>
      <c r="E121" s="75"/>
      <c r="F121" s="15"/>
    </row>
    <row r="122" spans="1:6">
      <c r="A122" s="5"/>
      <c r="B122" s="5"/>
      <c r="C122" s="5"/>
      <c r="D122" s="5"/>
      <c r="E122" s="77"/>
      <c r="F122" s="5"/>
    </row>
    <row r="123" spans="1:6">
      <c r="A123" s="5"/>
      <c r="B123" s="5"/>
      <c r="C123" s="5"/>
      <c r="D123" s="5"/>
      <c r="E123" s="77"/>
      <c r="F123" s="5"/>
    </row>
    <row r="124" spans="1:6">
      <c r="A124" s="5"/>
      <c r="B124" s="5"/>
      <c r="C124" s="5"/>
      <c r="D124" s="5"/>
      <c r="E124" s="77"/>
      <c r="F124" s="5"/>
    </row>
    <row r="125" spans="1:6">
      <c r="A125" s="5"/>
      <c r="B125" s="5"/>
      <c r="C125" s="5"/>
      <c r="D125" s="5"/>
      <c r="E125" s="77"/>
      <c r="F125" s="5"/>
    </row>
    <row r="126" spans="1:6">
      <c r="A126" s="21"/>
      <c r="B126" s="22"/>
      <c r="C126" s="23"/>
      <c r="D126" s="23"/>
      <c r="E126" s="78"/>
      <c r="F126" s="24"/>
    </row>
    <row r="127" spans="1:6">
      <c r="A127" s="17"/>
      <c r="B127" s="18"/>
      <c r="C127" s="19"/>
      <c r="D127" s="19"/>
      <c r="E127" s="76"/>
      <c r="F127" s="20"/>
    </row>
    <row r="128" spans="1:6">
      <c r="A128" s="5"/>
      <c r="B128" s="5"/>
      <c r="C128" s="5"/>
      <c r="D128" s="5"/>
      <c r="E128" s="77"/>
      <c r="F128" s="5"/>
    </row>
    <row r="129" spans="1:6">
      <c r="A129" s="5"/>
      <c r="B129" s="5"/>
      <c r="C129" s="5"/>
      <c r="D129" s="5"/>
      <c r="E129" s="77"/>
      <c r="F129" s="5"/>
    </row>
    <row r="130" spans="1:6">
      <c r="A130" s="5"/>
      <c r="B130" s="5"/>
      <c r="C130" s="5"/>
      <c r="D130" s="5"/>
      <c r="E130" s="77"/>
      <c r="F130" s="5"/>
    </row>
    <row r="131" spans="1:6">
      <c r="A131" s="5"/>
      <c r="B131" s="5"/>
      <c r="C131" s="5"/>
      <c r="D131" s="5"/>
      <c r="E131" s="77"/>
      <c r="F131" s="5"/>
    </row>
    <row r="132" spans="1:6">
      <c r="A132" s="5"/>
      <c r="B132" s="5"/>
      <c r="C132" s="5"/>
      <c r="D132" s="5"/>
      <c r="E132" s="77"/>
      <c r="F132" s="5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80" zoomScaleNormal="80" workbookViewId="0">
      <selection sqref="A1:I1"/>
    </sheetView>
  </sheetViews>
  <sheetFormatPr baseColWidth="10" defaultColWidth="12.7109375" defaultRowHeight="12.75"/>
  <cols>
    <col min="1" max="6" width="12.7109375" style="27"/>
    <col min="7" max="9" width="12.7109375" style="27" customWidth="1"/>
    <col min="10" max="10" width="12.5703125" style="27" customWidth="1"/>
    <col min="11" max="11" width="12.7109375" style="29" customWidth="1"/>
    <col min="12" max="12" width="12.7109375" style="27" customWidth="1"/>
    <col min="13" max="13" width="15.42578125" style="29" customWidth="1"/>
    <col min="14" max="14" width="12.7109375" style="27" customWidth="1"/>
    <col min="15" max="15" width="12.85546875" style="29" customWidth="1"/>
    <col min="16" max="16" width="12.7109375" style="27"/>
    <col min="17" max="17" width="11" style="27" customWidth="1"/>
    <col min="18" max="20" width="12.7109375" style="27"/>
    <col min="21" max="21" width="18.7109375" style="27" customWidth="1"/>
    <col min="22" max="38" width="12.7109375" style="27"/>
    <col min="39" max="40" width="12.7109375" style="25"/>
    <col min="41" max="41" width="12.7109375" style="51"/>
    <col min="42" max="42" width="12.7109375" style="52"/>
    <col min="43" max="45" width="12.7109375" style="25"/>
    <col min="46" max="46" width="12.7109375" style="53"/>
    <col min="47" max="49" width="12.7109375" style="25"/>
    <col min="50" max="50" width="12.7109375" style="54"/>
    <col min="51" max="51" width="12.7109375" style="43"/>
    <col min="52" max="84" width="12.7109375" style="31"/>
    <col min="85" max="142" width="12.7109375" style="25"/>
    <col min="143" max="16384" width="12.7109375" style="27"/>
  </cols>
  <sheetData>
    <row r="1" spans="1:256">
      <c r="A1" s="218" t="s">
        <v>99</v>
      </c>
      <c r="B1" s="218"/>
      <c r="C1" s="218"/>
      <c r="D1" s="218"/>
      <c r="E1" s="218"/>
      <c r="F1" s="218"/>
      <c r="G1" s="218"/>
      <c r="H1" s="218"/>
      <c r="I1" s="218"/>
      <c r="J1" s="58"/>
      <c r="K1" s="132" t="s">
        <v>87</v>
      </c>
      <c r="O1" s="55"/>
      <c r="R1" s="107">
        <v>1</v>
      </c>
      <c r="S1" s="107">
        <v>2</v>
      </c>
      <c r="T1" s="107">
        <v>3</v>
      </c>
      <c r="U1" s="107"/>
      <c r="V1" s="107"/>
      <c r="W1" s="107"/>
      <c r="X1" s="107"/>
      <c r="Y1" s="107"/>
      <c r="Z1" s="25"/>
      <c r="AA1" s="25"/>
      <c r="AC1" s="127">
        <v>1</v>
      </c>
      <c r="AD1" s="164">
        <f>+AC1+1</f>
        <v>2</v>
      </c>
      <c r="AE1" s="164">
        <f t="shared" ref="AE1:BH1" si="0">+AD1+1</f>
        <v>3</v>
      </c>
      <c r="AF1" s="164">
        <f t="shared" si="0"/>
        <v>4</v>
      </c>
      <c r="AG1" s="164">
        <f t="shared" si="0"/>
        <v>5</v>
      </c>
      <c r="AH1" s="164">
        <f t="shared" si="0"/>
        <v>6</v>
      </c>
      <c r="AI1" s="164">
        <f t="shared" si="0"/>
        <v>7</v>
      </c>
      <c r="AJ1" s="164">
        <f t="shared" si="0"/>
        <v>8</v>
      </c>
      <c r="AK1" s="164">
        <f t="shared" si="0"/>
        <v>9</v>
      </c>
      <c r="AL1" s="164">
        <f t="shared" si="0"/>
        <v>10</v>
      </c>
      <c r="AM1" s="164">
        <f t="shared" si="0"/>
        <v>11</v>
      </c>
      <c r="AN1" s="164">
        <f t="shared" si="0"/>
        <v>12</v>
      </c>
      <c r="AO1" s="164">
        <f t="shared" si="0"/>
        <v>13</v>
      </c>
      <c r="AP1" s="164">
        <f t="shared" si="0"/>
        <v>14</v>
      </c>
      <c r="AQ1" s="164">
        <f t="shared" si="0"/>
        <v>15</v>
      </c>
      <c r="AR1" s="164">
        <f t="shared" si="0"/>
        <v>16</v>
      </c>
      <c r="AS1" s="164">
        <f t="shared" si="0"/>
        <v>17</v>
      </c>
      <c r="AT1" s="164">
        <f t="shared" si="0"/>
        <v>18</v>
      </c>
      <c r="AU1" s="164">
        <f t="shared" si="0"/>
        <v>19</v>
      </c>
      <c r="AV1" s="164">
        <f t="shared" si="0"/>
        <v>20</v>
      </c>
      <c r="AW1" s="164">
        <f t="shared" si="0"/>
        <v>21</v>
      </c>
      <c r="AX1" s="164">
        <f t="shared" si="0"/>
        <v>22</v>
      </c>
      <c r="AY1" s="164">
        <f t="shared" si="0"/>
        <v>23</v>
      </c>
      <c r="AZ1" s="164">
        <f t="shared" si="0"/>
        <v>24</v>
      </c>
      <c r="BA1" s="164">
        <f t="shared" si="0"/>
        <v>25</v>
      </c>
      <c r="BB1" s="164">
        <f t="shared" si="0"/>
        <v>26</v>
      </c>
      <c r="BC1" s="164">
        <f t="shared" si="0"/>
        <v>27</v>
      </c>
      <c r="BD1" s="164">
        <f t="shared" si="0"/>
        <v>28</v>
      </c>
      <c r="BE1" s="164">
        <f t="shared" si="0"/>
        <v>29</v>
      </c>
      <c r="BF1" s="164">
        <f t="shared" si="0"/>
        <v>30</v>
      </c>
      <c r="BG1" s="164">
        <f t="shared" si="0"/>
        <v>31</v>
      </c>
      <c r="BH1" s="164">
        <f t="shared" si="0"/>
        <v>32</v>
      </c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</row>
    <row r="2" spans="1:256" ht="13.5" thickBot="1">
      <c r="B2" s="130" t="s">
        <v>98</v>
      </c>
      <c r="G2" s="130"/>
      <c r="J2" s="58"/>
      <c r="O2" s="59"/>
      <c r="Z2" s="25"/>
      <c r="AY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</row>
    <row r="3" spans="1:256" ht="14.25" customHeight="1">
      <c r="J3" s="58"/>
      <c r="P3" s="216" t="s">
        <v>46</v>
      </c>
      <c r="Q3" s="165">
        <v>1</v>
      </c>
      <c r="R3" s="108">
        <f>INDEX(MMULT($AC$3:$BH$5,$C$79:$E$110),$Q3,R$1)</f>
        <v>32</v>
      </c>
      <c r="S3" s="108">
        <f t="shared" ref="S3:T3" si="1">INDEX(MMULT($AC$3:$BH$5,$C$79:$E$110),$Q3,S$1)</f>
        <v>88.311394186379061</v>
      </c>
      <c r="T3" s="108">
        <f t="shared" si="1"/>
        <v>94.069477071268267</v>
      </c>
      <c r="U3" s="108"/>
      <c r="V3" s="108"/>
      <c r="W3" s="108"/>
      <c r="X3" s="108"/>
      <c r="Y3" s="108"/>
      <c r="Z3" s="25"/>
      <c r="AA3" s="216" t="s">
        <v>97</v>
      </c>
      <c r="AB3" s="112">
        <v>1</v>
      </c>
      <c r="AC3" s="113">
        <f t="shared" ref="AC3:AR5" si="2">INDEX($C$79:$J$110,AC$1,$AB3)</f>
        <v>1</v>
      </c>
      <c r="AD3" s="113">
        <f t="shared" si="2"/>
        <v>1</v>
      </c>
      <c r="AE3" s="113">
        <f t="shared" si="2"/>
        <v>1</v>
      </c>
      <c r="AF3" s="113">
        <f t="shared" si="2"/>
        <v>1</v>
      </c>
      <c r="AG3" s="113">
        <f t="shared" si="2"/>
        <v>1</v>
      </c>
      <c r="AH3" s="113">
        <f t="shared" si="2"/>
        <v>1</v>
      </c>
      <c r="AI3" s="113">
        <f t="shared" si="2"/>
        <v>1</v>
      </c>
      <c r="AJ3" s="113">
        <f t="shared" si="2"/>
        <v>1</v>
      </c>
      <c r="AK3" s="113">
        <f t="shared" si="2"/>
        <v>1</v>
      </c>
      <c r="AL3" s="113">
        <f t="shared" si="2"/>
        <v>1</v>
      </c>
      <c r="AM3" s="113">
        <f t="shared" si="2"/>
        <v>1</v>
      </c>
      <c r="AN3" s="113">
        <f t="shared" si="2"/>
        <v>1</v>
      </c>
      <c r="AO3" s="113">
        <f t="shared" si="2"/>
        <v>1</v>
      </c>
      <c r="AP3" s="113">
        <f t="shared" si="2"/>
        <v>1</v>
      </c>
      <c r="AQ3" s="113">
        <f t="shared" si="2"/>
        <v>1</v>
      </c>
      <c r="AR3" s="113">
        <f t="shared" si="2"/>
        <v>1</v>
      </c>
      <c r="AS3" s="113">
        <f t="shared" ref="AS3:BH5" si="3">INDEX($C$79:$J$110,AS$1,$AB3)</f>
        <v>1</v>
      </c>
      <c r="AT3" s="113">
        <f t="shared" si="3"/>
        <v>1</v>
      </c>
      <c r="AU3" s="113">
        <f t="shared" si="3"/>
        <v>1</v>
      </c>
      <c r="AV3" s="113">
        <f t="shared" si="3"/>
        <v>1</v>
      </c>
      <c r="AW3" s="113">
        <f t="shared" si="3"/>
        <v>1</v>
      </c>
      <c r="AX3" s="113">
        <f t="shared" si="3"/>
        <v>1</v>
      </c>
      <c r="AY3" s="113">
        <f t="shared" si="3"/>
        <v>1</v>
      </c>
      <c r="AZ3" s="113">
        <f t="shared" si="3"/>
        <v>1</v>
      </c>
      <c r="BA3" s="113">
        <f t="shared" si="3"/>
        <v>1</v>
      </c>
      <c r="BB3" s="113">
        <f t="shared" si="3"/>
        <v>1</v>
      </c>
      <c r="BC3" s="113">
        <f t="shared" si="3"/>
        <v>1</v>
      </c>
      <c r="BD3" s="113">
        <f t="shared" si="3"/>
        <v>1</v>
      </c>
      <c r="BE3" s="113">
        <f t="shared" si="3"/>
        <v>1</v>
      </c>
      <c r="BF3" s="113">
        <f t="shared" si="3"/>
        <v>1</v>
      </c>
      <c r="BG3" s="113">
        <f t="shared" si="3"/>
        <v>1</v>
      </c>
      <c r="BH3" s="113">
        <f t="shared" si="3"/>
        <v>1</v>
      </c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>
      <c r="A4" s="162" t="s">
        <v>91</v>
      </c>
      <c r="B4" s="162" t="s">
        <v>92</v>
      </c>
      <c r="C4" s="162" t="s">
        <v>94</v>
      </c>
      <c r="D4" s="66" t="s">
        <v>43</v>
      </c>
      <c r="E4" s="66" t="s">
        <v>134</v>
      </c>
      <c r="G4" s="66" t="s">
        <v>44</v>
      </c>
      <c r="I4" s="66" t="s">
        <v>45</v>
      </c>
      <c r="J4" s="58"/>
      <c r="O4" s="60" t="s">
        <v>47</v>
      </c>
      <c r="P4" s="217"/>
      <c r="Q4" s="165">
        <v>2</v>
      </c>
      <c r="R4" s="108">
        <f t="shared" ref="R4:T5" si="4">INDEX(MMULT($AC$3:$BH$5,$C$79:$E$110),$Q4,R$1)</f>
        <v>88.311394186379061</v>
      </c>
      <c r="S4" s="108">
        <f t="shared" si="4"/>
        <v>285.43552138026598</v>
      </c>
      <c r="T4" s="108">
        <f t="shared" si="4"/>
        <v>252.62033775293582</v>
      </c>
      <c r="U4" s="108"/>
      <c r="V4" s="108"/>
      <c r="W4" s="108"/>
      <c r="X4" s="108"/>
      <c r="Y4" s="108"/>
      <c r="Z4" s="25"/>
      <c r="AA4" s="217"/>
      <c r="AB4" s="112">
        <v>2</v>
      </c>
      <c r="AC4" s="113">
        <f t="shared" si="2"/>
        <v>2.7881040892193307</v>
      </c>
      <c r="AD4" s="113">
        <f t="shared" si="2"/>
        <v>2.5188916876574305</v>
      </c>
      <c r="AE4" s="113">
        <f t="shared" si="2"/>
        <v>5.1020408163265305</v>
      </c>
      <c r="AF4" s="113">
        <f t="shared" si="2"/>
        <v>2.4330900243309004</v>
      </c>
      <c r="AG4" s="113">
        <f t="shared" si="2"/>
        <v>0.5</v>
      </c>
      <c r="AH4" s="113">
        <f t="shared" si="2"/>
        <v>4.6712802768166091</v>
      </c>
      <c r="AI4" s="113">
        <f t="shared" si="2"/>
        <v>2.28494623655914</v>
      </c>
      <c r="AJ4" s="113">
        <f t="shared" si="2"/>
        <v>2.1487603305785123</v>
      </c>
      <c r="AK4" s="113">
        <f t="shared" si="2"/>
        <v>2.1538461538461537</v>
      </c>
      <c r="AL4" s="113">
        <f t="shared" si="2"/>
        <v>2.0202020202020203</v>
      </c>
      <c r="AM4" s="113">
        <f t="shared" si="2"/>
        <v>3.3755274261603376</v>
      </c>
      <c r="AN4" s="113">
        <f t="shared" si="2"/>
        <v>4.4680851063829783</v>
      </c>
      <c r="AO4" s="113">
        <f t="shared" si="2"/>
        <v>2.6570048309178742</v>
      </c>
      <c r="AP4" s="113">
        <f t="shared" si="2"/>
        <v>2.1333333333333333</v>
      </c>
      <c r="AQ4" s="113">
        <f t="shared" si="2"/>
        <v>4.3367346938775508</v>
      </c>
      <c r="AR4" s="113">
        <f t="shared" si="2"/>
        <v>2.8028028028028027</v>
      </c>
      <c r="AS4" s="113">
        <f t="shared" si="3"/>
        <v>4.358353510895884</v>
      </c>
      <c r="AT4" s="113">
        <f t="shared" si="3"/>
        <v>3.3078880407124682</v>
      </c>
      <c r="AU4" s="113">
        <f t="shared" si="3"/>
        <v>4.2056074766355138</v>
      </c>
      <c r="AV4" s="113">
        <f t="shared" si="3"/>
        <v>1.5544041450777202</v>
      </c>
      <c r="AW4" s="113">
        <f t="shared" si="3"/>
        <v>0.47169811320754718</v>
      </c>
      <c r="AX4" s="113">
        <f t="shared" si="3"/>
        <v>2.5</v>
      </c>
      <c r="AY4" s="113">
        <f t="shared" si="3"/>
        <v>1.75</v>
      </c>
      <c r="AZ4" s="113">
        <f t="shared" si="3"/>
        <v>2.9</v>
      </c>
      <c r="BA4" s="113">
        <f t="shared" si="3"/>
        <v>2.6809651474530831</v>
      </c>
      <c r="BB4" s="113">
        <f t="shared" si="3"/>
        <v>4.2821158690176322</v>
      </c>
      <c r="BC4" s="113">
        <f t="shared" si="3"/>
        <v>1.4254385964912282</v>
      </c>
      <c r="BD4" s="113">
        <f t="shared" si="3"/>
        <v>2.7961362480935437</v>
      </c>
      <c r="BE4" s="113">
        <f t="shared" si="3"/>
        <v>2.255639097744361</v>
      </c>
      <c r="BF4" s="113">
        <f t="shared" si="3"/>
        <v>2.7</v>
      </c>
      <c r="BG4" s="113">
        <f t="shared" si="3"/>
        <v>1.3182674199623352</v>
      </c>
      <c r="BH4" s="113">
        <f t="shared" si="3"/>
        <v>3.4102306920762286</v>
      </c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</row>
    <row r="5" spans="1:256">
      <c r="A5" s="162" t="s">
        <v>90</v>
      </c>
      <c r="B5" s="162" t="s">
        <v>93</v>
      </c>
      <c r="C5" s="162" t="s">
        <v>135</v>
      </c>
      <c r="D5" s="66"/>
      <c r="E5" s="128" t="s">
        <v>140</v>
      </c>
      <c r="G5" s="66"/>
      <c r="I5" s="128" t="s">
        <v>136</v>
      </c>
      <c r="J5" s="58"/>
      <c r="P5" s="217"/>
      <c r="Q5" s="165">
        <v>3</v>
      </c>
      <c r="R5" s="108">
        <f t="shared" si="4"/>
        <v>94.069477071268267</v>
      </c>
      <c r="S5" s="108">
        <f t="shared" si="4"/>
        <v>252.62033775293582</v>
      </c>
      <c r="T5" s="108">
        <f t="shared" si="4"/>
        <v>312.61489301973069</v>
      </c>
      <c r="U5" s="108"/>
      <c r="V5" s="108"/>
      <c r="W5" s="108"/>
      <c r="X5" s="108"/>
      <c r="Y5" s="108"/>
      <c r="Z5" s="25"/>
      <c r="AA5" s="217"/>
      <c r="AB5" s="112">
        <v>3</v>
      </c>
      <c r="AC5" s="113">
        <f t="shared" si="2"/>
        <v>2.2889842632331905</v>
      </c>
      <c r="AD5" s="113">
        <f t="shared" si="2"/>
        <v>3.3707865168539324</v>
      </c>
      <c r="AE5" s="113">
        <f t="shared" si="2"/>
        <v>1.8726591760299625</v>
      </c>
      <c r="AF5" s="113">
        <f t="shared" si="2"/>
        <v>2.3668639053254439</v>
      </c>
      <c r="AG5" s="113">
        <f t="shared" si="2"/>
        <v>2.2471910112359552</v>
      </c>
      <c r="AH5" s="113">
        <f t="shared" si="2"/>
        <v>1.9780219780219781</v>
      </c>
      <c r="AI5" s="113">
        <f t="shared" si="2"/>
        <v>3.0944625407166124</v>
      </c>
      <c r="AJ5" s="113">
        <f t="shared" si="2"/>
        <v>3.0710172744721689</v>
      </c>
      <c r="AK5" s="113">
        <f t="shared" si="2"/>
        <v>4.1139240506329111</v>
      </c>
      <c r="AL5" s="113">
        <f t="shared" si="2"/>
        <v>3.6363636363636362</v>
      </c>
      <c r="AM5" s="113">
        <f t="shared" si="2"/>
        <v>4.4334975369458132</v>
      </c>
      <c r="AN5" s="113">
        <f t="shared" si="2"/>
        <v>1.9125683060109289</v>
      </c>
      <c r="AO5" s="113">
        <f t="shared" si="2"/>
        <v>3.4364261168384878</v>
      </c>
      <c r="AP5" s="113">
        <f t="shared" si="2"/>
        <v>1.6501650165016502</v>
      </c>
      <c r="AQ5" s="113">
        <f t="shared" si="2"/>
        <v>4.5936395759717312</v>
      </c>
      <c r="AR5" s="113">
        <f t="shared" si="2"/>
        <v>2.4122807017543861</v>
      </c>
      <c r="AS5" s="113">
        <f t="shared" si="3"/>
        <v>2.2662889518413598</v>
      </c>
      <c r="AT5" s="113">
        <f t="shared" si="3"/>
        <v>4.3209876543209873</v>
      </c>
      <c r="AU5" s="113">
        <f t="shared" si="3"/>
        <v>2.2727272727272729</v>
      </c>
      <c r="AV5" s="113">
        <f t="shared" si="3"/>
        <v>3.5483870967741935</v>
      </c>
      <c r="AW5" s="113">
        <f t="shared" si="3"/>
        <v>2.7777777777777777</v>
      </c>
      <c r="AX5" s="113">
        <f t="shared" si="3"/>
        <v>1.9830028328611897</v>
      </c>
      <c r="AY5" s="113">
        <f t="shared" si="3"/>
        <v>3.9215686274509802</v>
      </c>
      <c r="AZ5" s="113">
        <f t="shared" si="3"/>
        <v>2.9</v>
      </c>
      <c r="BA5" s="113">
        <f t="shared" si="3"/>
        <v>6.2</v>
      </c>
      <c r="BB5" s="113">
        <f t="shared" si="3"/>
        <v>1.4598540145985401</v>
      </c>
      <c r="BC5" s="113">
        <f t="shared" si="3"/>
        <v>4.2709867452135493</v>
      </c>
      <c r="BD5" s="113">
        <f t="shared" si="3"/>
        <v>2.1077283372365341</v>
      </c>
      <c r="BE5" s="113">
        <f t="shared" si="3"/>
        <v>1.7804154302670623</v>
      </c>
      <c r="BF5" s="113">
        <f t="shared" si="3"/>
        <v>3.1</v>
      </c>
      <c r="BG5" s="113">
        <f t="shared" si="3"/>
        <v>2.2172949002217295</v>
      </c>
      <c r="BH5" s="113">
        <f t="shared" si="3"/>
        <v>2.4636058230683089</v>
      </c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15.75" customHeight="1" thickBot="1">
      <c r="A6" s="160" t="s">
        <v>52</v>
      </c>
      <c r="B6" s="161" t="s">
        <v>53</v>
      </c>
      <c r="C6" s="161" t="s">
        <v>55</v>
      </c>
      <c r="D6" s="161" t="s">
        <v>47</v>
      </c>
      <c r="E6" s="161"/>
      <c r="G6" s="161" t="s">
        <v>47</v>
      </c>
      <c r="I6" s="161" t="s">
        <v>47</v>
      </c>
      <c r="J6" s="58"/>
      <c r="K6" s="219" t="s">
        <v>56</v>
      </c>
      <c r="L6" s="219"/>
      <c r="M6" s="108">
        <f>INDEX(MMULT($AC$23:$BH$23,$B$79:$B$110),1,1)</f>
        <v>32.754918710694376</v>
      </c>
      <c r="P6" s="217"/>
      <c r="Q6" s="165"/>
      <c r="R6" s="108"/>
      <c r="S6" s="108"/>
      <c r="T6" s="108"/>
      <c r="U6" s="108"/>
      <c r="V6" s="108"/>
      <c r="W6" s="108"/>
      <c r="X6" s="108"/>
      <c r="Y6" s="108"/>
      <c r="Z6" s="25"/>
      <c r="AA6" s="217"/>
      <c r="AB6" s="112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</row>
    <row r="7" spans="1:256">
      <c r="A7" s="156">
        <f>COUNT(A79:A110)</f>
        <v>32</v>
      </c>
      <c r="B7" s="156">
        <f>COUNT(C79:J79)</f>
        <v>3</v>
      </c>
      <c r="C7" s="157">
        <v>0.95</v>
      </c>
      <c r="D7" s="158">
        <f>+$C$23/$C$25</f>
        <v>0.2922617306154266</v>
      </c>
      <c r="E7" s="158">
        <f>SQRT(D7)</f>
        <v>0.5406123663175183</v>
      </c>
      <c r="G7" s="159">
        <f>+$E$23/$E$24</f>
        <v>5.9877998368079446</v>
      </c>
      <c r="I7" s="169">
        <f>FDIST(G7,($B$7-1),($A$7-$B$7))</f>
        <v>6.6550888266687083E-3</v>
      </c>
      <c r="J7" s="58"/>
      <c r="K7" s="219" t="s">
        <v>58</v>
      </c>
      <c r="L7" s="219"/>
      <c r="M7" s="108">
        <f>INDEX(MMULT($AC$21:$BH$21,$B$79:$B$110),1,1)</f>
        <v>36.915700259836569</v>
      </c>
      <c r="N7" s="57"/>
      <c r="O7" s="57"/>
      <c r="P7" s="217"/>
      <c r="Q7" s="165"/>
      <c r="R7" s="108"/>
      <c r="S7" s="108"/>
      <c r="T7" s="108"/>
      <c r="U7" s="108"/>
      <c r="V7" s="108"/>
      <c r="W7" s="108"/>
      <c r="X7" s="108"/>
      <c r="Y7" s="108"/>
      <c r="Z7" s="25"/>
      <c r="AA7" s="217"/>
      <c r="AB7" s="112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</row>
    <row r="8" spans="1:256">
      <c r="J8" s="58"/>
      <c r="K8" s="220" t="s">
        <v>60</v>
      </c>
      <c r="L8" s="220"/>
      <c r="M8" s="108">
        <f>+B11*B11</f>
        <v>0.96989740134508906</v>
      </c>
      <c r="P8" s="217"/>
      <c r="Q8" s="165"/>
      <c r="R8" s="108"/>
      <c r="S8" s="108"/>
      <c r="T8" s="108"/>
      <c r="U8" s="108"/>
      <c r="V8" s="108"/>
      <c r="W8" s="108"/>
      <c r="X8" s="108"/>
      <c r="Y8" s="108"/>
      <c r="Z8" s="25"/>
      <c r="AA8" s="217"/>
      <c r="AB8" s="112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</row>
    <row r="9" spans="1:256">
      <c r="A9" s="135" t="s">
        <v>89</v>
      </c>
      <c r="B9" s="135" t="s">
        <v>42</v>
      </c>
      <c r="C9" s="135" t="s">
        <v>137</v>
      </c>
      <c r="D9" s="135" t="s">
        <v>81</v>
      </c>
      <c r="E9" s="135" t="s">
        <v>79</v>
      </c>
      <c r="F9" s="137" t="s">
        <v>63</v>
      </c>
      <c r="G9" s="137" t="s">
        <v>64</v>
      </c>
      <c r="H9" s="135" t="s">
        <v>84</v>
      </c>
      <c r="I9" s="135" t="s">
        <v>82</v>
      </c>
      <c r="J9" s="58"/>
      <c r="K9" s="221" t="s">
        <v>61</v>
      </c>
      <c r="L9" s="222"/>
      <c r="M9" s="223"/>
      <c r="P9" s="217"/>
      <c r="Q9" s="165"/>
      <c r="R9" s="108"/>
      <c r="S9" s="108"/>
      <c r="T9" s="108"/>
      <c r="U9" s="108"/>
      <c r="V9" s="108"/>
      <c r="W9" s="108"/>
      <c r="X9" s="108"/>
      <c r="Y9" s="108"/>
      <c r="Z9" s="25"/>
      <c r="AA9" s="217"/>
      <c r="AB9" s="112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</row>
    <row r="10" spans="1:256" ht="13.5" thickBot="1">
      <c r="A10" s="153"/>
      <c r="B10" s="153"/>
      <c r="C10" s="154" t="s">
        <v>138</v>
      </c>
      <c r="D10" s="154" t="s">
        <v>80</v>
      </c>
      <c r="E10" s="154" t="s">
        <v>139</v>
      </c>
      <c r="F10" s="155" t="s">
        <v>83</v>
      </c>
      <c r="G10" s="153"/>
      <c r="H10" s="153"/>
      <c r="I10" s="155" t="s">
        <v>83</v>
      </c>
      <c r="J10" s="58"/>
      <c r="K10" s="165" t="s">
        <v>96</v>
      </c>
      <c r="L10" s="165">
        <v>1</v>
      </c>
      <c r="M10" s="115">
        <f>INDEX(MMULT($AC$12:$BH$14,$B$79:$B$110),L10,1)</f>
        <v>4.5170995000392913E-2</v>
      </c>
      <c r="P10" s="217"/>
      <c r="Q10" s="165"/>
      <c r="R10" s="108"/>
      <c r="S10" s="108"/>
      <c r="T10" s="108"/>
      <c r="U10" s="108"/>
      <c r="V10" s="108"/>
      <c r="W10" s="108"/>
      <c r="X10" s="108"/>
      <c r="Y10" s="108"/>
      <c r="Z10" s="25"/>
      <c r="AA10" s="217"/>
      <c r="AB10" s="112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</row>
    <row r="11" spans="1:256" ht="13.5" thickBot="1">
      <c r="A11" s="150" t="s">
        <v>57</v>
      </c>
      <c r="B11" s="151">
        <f>+B74/$A$7</f>
        <v>0.98483369222680894</v>
      </c>
      <c r="C11" s="151">
        <f>STDEV(B79:B110)</f>
        <v>0.43548206202802947</v>
      </c>
      <c r="D11" s="152"/>
      <c r="E11" s="152"/>
      <c r="F11" s="152"/>
      <c r="G11" s="152"/>
      <c r="H11" s="152"/>
      <c r="I11" s="152"/>
      <c r="J11" s="58"/>
      <c r="K11" s="165" t="s">
        <v>96</v>
      </c>
      <c r="L11" s="165">
        <v>2</v>
      </c>
      <c r="M11" s="115">
        <f>INDEX(MMULT($AC$12:$BH$14,$B$79:$B$110),L11,1)</f>
        <v>0.14846587510625939</v>
      </c>
      <c r="R11" s="57"/>
      <c r="S11" s="57"/>
      <c r="T11" s="57"/>
      <c r="U11" s="57"/>
      <c r="V11" s="57"/>
      <c r="W11" s="57"/>
      <c r="X11" s="57"/>
      <c r="Y11" s="57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O11" s="25"/>
      <c r="AP11" s="25"/>
      <c r="AT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</row>
    <row r="12" spans="1:256" ht="14.25" customHeight="1">
      <c r="A12" s="135" t="s">
        <v>88</v>
      </c>
      <c r="B12" s="136">
        <f>+C74/$A$7</f>
        <v>1</v>
      </c>
      <c r="C12" s="136">
        <f>STDEV(C79:C110)</f>
        <v>0</v>
      </c>
      <c r="D12" s="133">
        <f t="shared" ref="D12:D14" si="5">+M10</f>
        <v>4.5170995000392913E-2</v>
      </c>
      <c r="E12" s="136">
        <f t="shared" ref="E12:E14" si="6">+D12*C12/$B$11</f>
        <v>0</v>
      </c>
      <c r="F12" s="137">
        <f>+SQRT(R23)</f>
        <v>0.27970242540166634</v>
      </c>
      <c r="G12" s="159">
        <f t="shared" ref="G12:G14" si="7">+ABS(D12/F12)</f>
        <v>0.16149661532439399</v>
      </c>
      <c r="H12" s="138">
        <f>+G12*G12</f>
        <v>2.6081156761235288E-2</v>
      </c>
      <c r="I12" s="148">
        <f t="shared" ref="I12:I14" si="8">TDIST(G12,$D$24,2)</f>
        <v>0.87282216467867757</v>
      </c>
      <c r="J12" s="58"/>
      <c r="K12" s="165" t="s">
        <v>96</v>
      </c>
      <c r="L12" s="165">
        <v>3</v>
      </c>
      <c r="M12" s="115">
        <f>INDEX(MMULT($AC$12:$BH$14,$B$79:$B$110),L12,1)</f>
        <v>0.18027077878473929</v>
      </c>
      <c r="P12" s="216" t="s">
        <v>51</v>
      </c>
      <c r="Q12" s="165">
        <v>1</v>
      </c>
      <c r="R12" s="121">
        <f>INDEX(MINVERSE($R$3:$T$5),$Q12,R$1)</f>
        <v>0.54527495127914549</v>
      </c>
      <c r="S12" s="121">
        <f t="shared" ref="S12:T12" si="9">INDEX(MINVERSE($R$3:$T$5),$Q12,S$1)</f>
        <v>-8.2465799786287819E-2</v>
      </c>
      <c r="T12" s="121">
        <f t="shared" si="9"/>
        <v>-9.7439987703624595E-2</v>
      </c>
      <c r="U12" s="121"/>
      <c r="V12" s="121"/>
      <c r="W12" s="121"/>
      <c r="X12" s="121"/>
      <c r="Y12" s="121"/>
      <c r="Z12" s="25"/>
      <c r="AA12" s="216" t="s">
        <v>54</v>
      </c>
      <c r="AB12" s="103">
        <v>1</v>
      </c>
      <c r="AC12" s="114">
        <f>INDEX(MMULT($R$12:$T$14,$AC$3:$BH$5),$AB12,AC$1)</f>
        <v>9.231311921102156E-2</v>
      </c>
      <c r="AD12" s="114">
        <f t="shared" ref="AD12:BH14" si="10">INDEX(MMULT($R$12:$T$14,$AC$3:$BH$5),$AB12,AD$1)</f>
        <v>9.1031369276524665E-3</v>
      </c>
      <c r="AE12" s="114">
        <f t="shared" si="10"/>
        <v>-5.7940812266945946E-2</v>
      </c>
      <c r="AF12" s="114">
        <f t="shared" si="10"/>
        <v>0.11400104663959518</v>
      </c>
      <c r="AG12" s="114">
        <f t="shared" si="10"/>
        <v>0.28507578688347435</v>
      </c>
      <c r="AH12" s="114">
        <f t="shared" si="10"/>
        <v>-3.2684349990408867E-2</v>
      </c>
      <c r="AI12" s="114">
        <f t="shared" si="10"/>
        <v>5.5320640495873985E-2</v>
      </c>
      <c r="AJ12" s="114">
        <f t="shared" si="10"/>
        <v>6.883582660675347E-2</v>
      </c>
      <c r="AK12" s="114">
        <f t="shared" si="10"/>
        <v>-3.3204403321713871E-2</v>
      </c>
      <c r="AL12" s="114">
        <f t="shared" si="10"/>
        <v>2.4350147940131184E-2</v>
      </c>
      <c r="AM12" s="114">
        <f t="shared" si="10"/>
        <v>-0.1650905631037663</v>
      </c>
      <c r="AN12" s="114">
        <f t="shared" si="10"/>
        <v>-9.5498927519747367E-3</v>
      </c>
      <c r="AO12" s="114">
        <f t="shared" si="10"/>
        <v>-8.6823957076841429E-3</v>
      </c>
      <c r="AP12" s="114">
        <f t="shared" si="10"/>
        <v>0.20855585281819256</v>
      </c>
      <c r="AQ12" s="114">
        <f t="shared" si="10"/>
        <v>-0.25996152750997759</v>
      </c>
      <c r="AR12" s="114">
        <f t="shared" si="10"/>
        <v>7.9086974586124958E-2</v>
      </c>
      <c r="AS12" s="114">
        <f t="shared" si="10"/>
        <v>-3.496732434854144E-2</v>
      </c>
      <c r="AT12" s="114">
        <f t="shared" si="10"/>
        <v>-0.14854966550625548</v>
      </c>
      <c r="AU12" s="114">
        <f t="shared" si="10"/>
        <v>-2.2998350377031684E-2</v>
      </c>
      <c r="AV12" s="114">
        <f t="shared" si="10"/>
        <v>7.1334975186812755E-2</v>
      </c>
      <c r="AW12" s="114">
        <f t="shared" si="10"/>
        <v>0.23570935660573389</v>
      </c>
      <c r="AX12" s="114">
        <f t="shared" si="10"/>
        <v>0.14588668016317885</v>
      </c>
      <c r="AY12" s="114">
        <f t="shared" si="10"/>
        <v>1.8842202815398335E-2</v>
      </c>
      <c r="AZ12" s="114">
        <f t="shared" si="10"/>
        <v>2.3548167558399558E-2</v>
      </c>
      <c r="BA12" s="114">
        <f t="shared" si="10"/>
        <v>-0.27994090756720857</v>
      </c>
      <c r="BB12" s="114">
        <f t="shared" si="10"/>
        <v>4.9898684131482796E-2</v>
      </c>
      <c r="BC12" s="114">
        <f t="shared" si="10"/>
        <v>1.1560121437300896E-2</v>
      </c>
      <c r="BD12" s="114">
        <f t="shared" si="10"/>
        <v>0.10931231600577232</v>
      </c>
      <c r="BE12" s="114">
        <f t="shared" si="10"/>
        <v>0.18577821142187009</v>
      </c>
      <c r="BF12" s="114">
        <f t="shared" si="10"/>
        <v>2.0553329974932144E-2</v>
      </c>
      <c r="BG12" s="114">
        <f t="shared" si="10"/>
        <v>0.22050978634683047</v>
      </c>
      <c r="BH12" s="114">
        <f t="shared" si="10"/>
        <v>2.3993828694979513E-2</v>
      </c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</row>
    <row r="13" spans="1:256">
      <c r="A13" s="134" t="s">
        <v>109</v>
      </c>
      <c r="B13" s="136">
        <f>+D74/$A$7</f>
        <v>2.7597310683243457</v>
      </c>
      <c r="C13" s="136">
        <f>STDEV(D79:D110)</f>
        <v>1.1600865256533694</v>
      </c>
      <c r="D13" s="133">
        <f t="shared" si="5"/>
        <v>0.14846587510625939</v>
      </c>
      <c r="E13" s="136">
        <f t="shared" si="6"/>
        <v>0.17488563052780071</v>
      </c>
      <c r="F13" s="137">
        <f>+SQRT(S24)</f>
        <v>5.9617575823933788E-2</v>
      </c>
      <c r="G13" s="159">
        <f t="shared" si="7"/>
        <v>2.4903037913637709</v>
      </c>
      <c r="H13" s="138">
        <f>+G13*G13</f>
        <v>6.2016129732807714</v>
      </c>
      <c r="I13" s="147">
        <f t="shared" si="8"/>
        <v>1.8740170103092993E-2</v>
      </c>
      <c r="J13" s="58"/>
      <c r="K13" s="165"/>
      <c r="L13" s="165"/>
      <c r="M13" s="115"/>
      <c r="P13" s="217"/>
      <c r="Q13" s="165">
        <v>2</v>
      </c>
      <c r="R13" s="121">
        <f t="shared" ref="R13:T14" si="11">INDEX(MINVERSE($R$3:$T$5),$Q13,R$1)</f>
        <v>-8.2465799786287777E-2</v>
      </c>
      <c r="S13" s="121">
        <f t="shared" si="11"/>
        <v>2.4772606744471581E-2</v>
      </c>
      <c r="T13" s="121">
        <f t="shared" si="11"/>
        <v>4.7964777521213326E-3</v>
      </c>
      <c r="U13" s="121"/>
      <c r="V13" s="121"/>
      <c r="W13" s="121"/>
      <c r="X13" s="121"/>
      <c r="Y13" s="121"/>
      <c r="Z13" s="25"/>
      <c r="AA13" s="217"/>
      <c r="AB13" s="103">
        <v>2</v>
      </c>
      <c r="AC13" s="114">
        <f t="shared" ref="AC13:AR14" si="12">INDEX(MMULT($R$12:$T$14,$AC$3:$BH$5),$AB13,AC$1)</f>
        <v>-2.4181315278503559E-3</v>
      </c>
      <c r="AD13" s="114">
        <f t="shared" si="12"/>
        <v>-3.8983840407914652E-3</v>
      </c>
      <c r="AE13" s="114">
        <f t="shared" si="12"/>
        <v>5.2907219025945709E-2</v>
      </c>
      <c r="AF13" s="114">
        <f t="shared" si="12"/>
        <v>-1.0839207375449087E-2</v>
      </c>
      <c r="AG13" s="114">
        <f t="shared" si="12"/>
        <v>-5.9300894723891689E-2</v>
      </c>
      <c r="AH13" s="114">
        <f t="shared" si="12"/>
        <v>4.2741527915285876E-2</v>
      </c>
      <c r="AI13" s="114">
        <f t="shared" si="12"/>
        <v>-1.1019204504427784E-2</v>
      </c>
      <c r="AJ13" s="114">
        <f t="shared" si="12"/>
        <v>-1.450533909535949E-2</v>
      </c>
      <c r="AK13" s="114">
        <f t="shared" si="12"/>
        <v>-9.3770708461867469E-3</v>
      </c>
      <c r="AL13" s="114">
        <f t="shared" si="12"/>
        <v>-1.4978392314994888E-2</v>
      </c>
      <c r="AM13" s="114">
        <f t="shared" si="12"/>
        <v>2.2419985997205915E-2</v>
      </c>
      <c r="AN13" s="114">
        <f t="shared" si="12"/>
        <v>3.7393906784162018E-2</v>
      </c>
      <c r="AO13" s="114">
        <f t="shared" si="12"/>
        <v>-1.6212257557356169E-4</v>
      </c>
      <c r="AP13" s="114">
        <f t="shared" si="12"/>
        <v>-2.1702592275769306E-2</v>
      </c>
      <c r="AQ13" s="114">
        <f t="shared" si="12"/>
        <v>4.6999713367659623E-2</v>
      </c>
      <c r="AR13" s="114">
        <f t="shared" si="12"/>
        <v>-1.462617452314673E-3</v>
      </c>
      <c r="AS13" s="114">
        <f t="shared" si="10"/>
        <v>3.6372182329908444E-2</v>
      </c>
      <c r="AT13" s="114">
        <f t="shared" si="10"/>
        <v>2.0204730952164355E-2</v>
      </c>
      <c r="AU13" s="114">
        <f t="shared" si="10"/>
        <v>3.2619146154289014E-2</v>
      </c>
      <c r="AV13" s="114">
        <f t="shared" si="10"/>
        <v>-2.6939397412709041E-2</v>
      </c>
      <c r="AW13" s="114">
        <f t="shared" si="10"/>
        <v>-5.7457058614239831E-2</v>
      </c>
      <c r="AX13" s="114">
        <f t="shared" si="10"/>
        <v>-1.102285395489655E-2</v>
      </c>
      <c r="AY13" s="114">
        <f t="shared" si="10"/>
        <v>-2.0304021308476892E-2</v>
      </c>
      <c r="AZ13" s="114">
        <f t="shared" si="10"/>
        <v>3.2845452538316656E-3</v>
      </c>
      <c r="BA13" s="114">
        <f t="shared" si="10"/>
        <v>1.3686857570353973E-2</v>
      </c>
      <c r="BB13" s="114">
        <f t="shared" si="10"/>
        <v>3.0615529973514109E-2</v>
      </c>
      <c r="BC13" s="114">
        <f t="shared" si="10"/>
        <v>-2.6668277093997182E-2</v>
      </c>
      <c r="BD13" s="114">
        <f t="shared" si="10"/>
        <v>-3.0885440312334728E-3</v>
      </c>
      <c r="BE13" s="114">
        <f t="shared" si="10"/>
        <v>-1.8048016459602533E-2</v>
      </c>
      <c r="BF13" s="114">
        <f t="shared" si="10"/>
        <v>-7.1068054463837259E-4</v>
      </c>
      <c r="BG13" s="114">
        <f t="shared" si="10"/>
        <v>-3.9173673748706068E-2</v>
      </c>
      <c r="BH13" s="114">
        <f t="shared" si="10"/>
        <v>1.3831134576787502E-2</v>
      </c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</row>
    <row r="14" spans="1:256">
      <c r="A14" s="134" t="s">
        <v>110</v>
      </c>
      <c r="B14" s="136">
        <f>+E74/$A$7</f>
        <v>2.9396711584771333</v>
      </c>
      <c r="C14" s="136">
        <f>STDEV(E79:E110)</f>
        <v>1.0788519043976779</v>
      </c>
      <c r="D14" s="133">
        <f t="shared" si="5"/>
        <v>0.18027077878473929</v>
      </c>
      <c r="E14" s="136">
        <f t="shared" si="6"/>
        <v>0.1974805233962062</v>
      </c>
      <c r="F14" s="137">
        <f>+SQRT(T25)</f>
        <v>6.4106617528822477E-2</v>
      </c>
      <c r="G14" s="159">
        <f t="shared" si="7"/>
        <v>2.8120463336517352</v>
      </c>
      <c r="H14" s="138">
        <f t="shared" ref="H14" si="13">+G14*G14</f>
        <v>7.9076045826041659</v>
      </c>
      <c r="I14" s="147">
        <f t="shared" si="8"/>
        <v>8.7387919867700243E-3</v>
      </c>
      <c r="J14" s="58"/>
      <c r="K14" s="165"/>
      <c r="L14" s="165"/>
      <c r="M14" s="115"/>
      <c r="P14" s="217"/>
      <c r="Q14" s="165">
        <v>3</v>
      </c>
      <c r="R14" s="121">
        <f t="shared" si="11"/>
        <v>-9.7439987703624678E-2</v>
      </c>
      <c r="S14" s="121">
        <f t="shared" si="11"/>
        <v>4.7964777521213517E-3</v>
      </c>
      <c r="T14" s="121">
        <f t="shared" si="11"/>
        <v>2.8643679681570014E-2</v>
      </c>
      <c r="U14" s="121"/>
      <c r="V14" s="121"/>
      <c r="W14" s="121"/>
      <c r="X14" s="121"/>
      <c r="Y14" s="121"/>
      <c r="Z14" s="25"/>
      <c r="AA14" s="217"/>
      <c r="AB14" s="103">
        <v>3</v>
      </c>
      <c r="AC14" s="114">
        <f t="shared" si="12"/>
        <v>-1.850197643687955E-2</v>
      </c>
      <c r="AD14" s="114">
        <f t="shared" si="10"/>
        <v>1.1193549499946734E-2</v>
      </c>
      <c r="AE14" s="114">
        <f t="shared" si="10"/>
        <v>-1.9328312846744328E-2</v>
      </c>
      <c r="AF14" s="114">
        <f t="shared" si="10"/>
        <v>-1.7974033979001242E-2</v>
      </c>
      <c r="AG14" s="114">
        <f t="shared" si="10"/>
        <v>-3.0673929318417892E-2</v>
      </c>
      <c r="AH14" s="114">
        <f t="shared" si="10"/>
        <v>-1.8376467840383486E-2</v>
      </c>
      <c r="AI14" s="114">
        <f t="shared" si="10"/>
        <v>2.1564998877286051E-3</v>
      </c>
      <c r="AJ14" s="114">
        <f t="shared" si="10"/>
        <v>8.3172852318505464E-4</v>
      </c>
      <c r="AK14" s="114">
        <f t="shared" si="10"/>
        <v>3.0728810195426656E-2</v>
      </c>
      <c r="AL14" s="114">
        <f t="shared" si="10"/>
        <v>1.6408701546774054E-2</v>
      </c>
      <c r="AM14" s="114">
        <f t="shared" si="10"/>
        <v>4.5742337814934309E-2</v>
      </c>
      <c r="AN14" s="114">
        <f t="shared" si="10"/>
        <v>-2.1225922969773929E-2</v>
      </c>
      <c r="AO14" s="114">
        <f t="shared" si="10"/>
        <v>1.3736165795254995E-2</v>
      </c>
      <c r="AP14" s="114">
        <f t="shared" si="10"/>
        <v>-3.9940703678026497E-2</v>
      </c>
      <c r="AQ14" s="114">
        <f t="shared" si="10"/>
        <v>5.4939804359129166E-2</v>
      </c>
      <c r="AR14" s="114">
        <f t="shared" si="10"/>
        <v>-1.4899810693312102E-2</v>
      </c>
      <c r="AS14" s="114">
        <f t="shared" si="10"/>
        <v>-1.1620387250307618E-2</v>
      </c>
      <c r="AT14" s="114">
        <f t="shared" si="10"/>
        <v>4.2195209968549904E-2</v>
      </c>
      <c r="AU14" s="114">
        <f t="shared" si="10"/>
        <v>-1.2168613004219009E-2</v>
      </c>
      <c r="AV14" s="114">
        <f t="shared" si="10"/>
        <v>1.1654540582261994E-2</v>
      </c>
      <c r="AW14" s="114">
        <f t="shared" si="10"/>
        <v>-1.5611721304657031E-2</v>
      </c>
      <c r="AX14" s="114">
        <f t="shared" si="10"/>
        <v>-2.8648295371199457E-2</v>
      </c>
      <c r="AY14" s="114">
        <f t="shared" si="10"/>
        <v>2.3282003976587737E-2</v>
      </c>
      <c r="AZ14" s="114">
        <f t="shared" si="10"/>
        <v>-4.6353114591972389E-4</v>
      </c>
      <c r="BA14" s="114">
        <f t="shared" si="10"/>
        <v>9.3010016006080873E-2</v>
      </c>
      <c r="BB14" s="114">
        <f t="shared" si="10"/>
        <v>-3.5085323429861197E-2</v>
      </c>
      <c r="BC14" s="114">
        <f t="shared" si="10"/>
        <v>3.1733873065588766E-2</v>
      </c>
      <c r="BD14" s="114">
        <f t="shared" si="10"/>
        <v>-2.3655287050172474E-2</v>
      </c>
      <c r="BE14" s="114">
        <f t="shared" si="10"/>
        <v>-3.562321566978438E-2</v>
      </c>
      <c r="BF14" s="114">
        <f t="shared" si="10"/>
        <v>4.3059092399700266E-3</v>
      </c>
      <c r="BG14" s="114">
        <f t="shared" si="10"/>
        <v>-2.7605462470898956E-2</v>
      </c>
      <c r="BH14" s="114">
        <f t="shared" si="10"/>
        <v>-1.0516156001860358E-2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5.75" customHeight="1">
      <c r="A15" s="134"/>
      <c r="B15" s="136"/>
      <c r="C15" s="136"/>
      <c r="D15" s="133"/>
      <c r="E15" s="136"/>
      <c r="F15" s="137"/>
      <c r="G15" s="159"/>
      <c r="H15" s="138"/>
      <c r="I15" s="148"/>
      <c r="J15" s="58"/>
      <c r="K15" s="165"/>
      <c r="L15" s="165"/>
      <c r="M15" s="115"/>
      <c r="P15" s="217"/>
      <c r="Q15" s="165"/>
      <c r="R15" s="121"/>
      <c r="S15" s="121"/>
      <c r="T15" s="121"/>
      <c r="U15" s="121"/>
      <c r="V15" s="121"/>
      <c r="W15" s="121"/>
      <c r="X15" s="121"/>
      <c r="Y15" s="121"/>
      <c r="Z15" s="25"/>
      <c r="AA15" s="217"/>
      <c r="AB15" s="103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</row>
    <row r="16" spans="1:256">
      <c r="A16" s="134"/>
      <c r="B16" s="136"/>
      <c r="C16" s="136"/>
      <c r="D16" s="133"/>
      <c r="E16" s="136"/>
      <c r="F16" s="137"/>
      <c r="G16" s="159"/>
      <c r="H16" s="138"/>
      <c r="I16" s="147"/>
      <c r="J16" s="58"/>
      <c r="K16" s="165"/>
      <c r="L16" s="165"/>
      <c r="M16" s="115"/>
      <c r="P16" s="217"/>
      <c r="Q16" s="165"/>
      <c r="R16" s="121"/>
      <c r="S16" s="121"/>
      <c r="T16" s="121"/>
      <c r="U16" s="121"/>
      <c r="V16" s="121"/>
      <c r="W16" s="121"/>
      <c r="X16" s="121"/>
      <c r="Y16" s="121"/>
      <c r="Z16" s="25"/>
      <c r="AA16" s="217"/>
      <c r="AB16" s="103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</row>
    <row r="17" spans="1:256">
      <c r="A17" s="134"/>
      <c r="B17" s="136"/>
      <c r="C17" s="136"/>
      <c r="D17" s="133"/>
      <c r="E17" s="136"/>
      <c r="F17" s="137"/>
      <c r="G17" s="159"/>
      <c r="H17" s="138"/>
      <c r="I17" s="147"/>
      <c r="J17" s="58"/>
      <c r="K17" s="165"/>
      <c r="L17" s="165"/>
      <c r="M17" s="115"/>
      <c r="P17" s="217"/>
      <c r="Q17" s="165"/>
      <c r="R17" s="121"/>
      <c r="S17" s="121"/>
      <c r="T17" s="121"/>
      <c r="U17" s="121"/>
      <c r="V17" s="121"/>
      <c r="W17" s="121"/>
      <c r="X17" s="121"/>
      <c r="Y17" s="121"/>
      <c r="Z17" s="25"/>
      <c r="AA17" s="217"/>
      <c r="AB17" s="103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</row>
    <row r="18" spans="1:256">
      <c r="A18" s="134"/>
      <c r="B18" s="136"/>
      <c r="C18" s="136"/>
      <c r="D18" s="133"/>
      <c r="E18" s="136"/>
      <c r="F18" s="137"/>
      <c r="G18" s="159"/>
      <c r="H18" s="138"/>
      <c r="I18" s="147"/>
      <c r="J18" s="58"/>
      <c r="P18" s="217"/>
      <c r="Q18" s="165"/>
      <c r="R18" s="121"/>
      <c r="S18" s="121"/>
      <c r="T18" s="121"/>
      <c r="U18" s="121"/>
      <c r="V18" s="121"/>
      <c r="W18" s="121"/>
      <c r="X18" s="121"/>
      <c r="Y18" s="121"/>
      <c r="Z18" s="25"/>
      <c r="AA18" s="217"/>
      <c r="AB18" s="103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</row>
    <row r="19" spans="1:256">
      <c r="A19" s="134"/>
      <c r="B19" s="136"/>
      <c r="C19" s="136"/>
      <c r="D19" s="133"/>
      <c r="E19" s="136"/>
      <c r="F19" s="137"/>
      <c r="G19" s="159"/>
      <c r="H19" s="138"/>
      <c r="I19" s="147"/>
      <c r="J19" s="58"/>
      <c r="P19" s="217"/>
      <c r="Q19" s="165"/>
      <c r="R19" s="121"/>
      <c r="S19" s="121"/>
      <c r="T19" s="121"/>
      <c r="U19" s="121"/>
      <c r="V19" s="121"/>
      <c r="W19" s="121"/>
      <c r="X19" s="121"/>
      <c r="Y19" s="121"/>
      <c r="Z19" s="25"/>
      <c r="AA19" s="217"/>
      <c r="AB19" s="10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</row>
    <row r="20" spans="1:256">
      <c r="J20" s="58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O20" s="25"/>
      <c r="AP20" s="25"/>
      <c r="AT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</row>
    <row r="21" spans="1:256">
      <c r="J21" s="58"/>
      <c r="P21" s="165" t="s">
        <v>59</v>
      </c>
      <c r="Q21" s="165">
        <v>1</v>
      </c>
      <c r="R21" s="120">
        <f>INDEX(MMULT($AC$12:$BH$14,$B$79:$B$110),R$1,1)</f>
        <v>4.5170995000392913E-2</v>
      </c>
      <c r="S21" s="120">
        <f>INDEX(MMULT($AC$12:$BH$14,$B$79:$B$110),S$1,1)</f>
        <v>0.14846587510625939</v>
      </c>
      <c r="T21" s="120">
        <f>INDEX(MMULT($AC$12:$BH$14,$B$79:$B$110),T$1,1)</f>
        <v>0.18027077878473929</v>
      </c>
      <c r="U21" s="120"/>
      <c r="V21" s="120"/>
      <c r="W21" s="120"/>
      <c r="X21" s="120"/>
      <c r="Y21" s="120"/>
      <c r="Z21" s="25"/>
      <c r="AA21" s="103" t="s">
        <v>48</v>
      </c>
      <c r="AB21" s="103">
        <v>1</v>
      </c>
      <c r="AC21" s="113">
        <f t="shared" ref="AC21:BH21" si="14">INDEX($B$79:$B$110,AC1,1)</f>
        <v>0.51467815125788341</v>
      </c>
      <c r="AD21" s="113">
        <f t="shared" si="14"/>
        <v>0.47009840738037745</v>
      </c>
      <c r="AE21" s="113">
        <f t="shared" si="14"/>
        <v>1.0404645061669688</v>
      </c>
      <c r="AF21" s="113">
        <f t="shared" si="14"/>
        <v>0.51177311101230993</v>
      </c>
      <c r="AG21" s="113">
        <f t="shared" si="14"/>
        <v>0.61908683088419769</v>
      </c>
      <c r="AH21" s="113">
        <f t="shared" si="14"/>
        <v>1.9913120151677626</v>
      </c>
      <c r="AI21" s="113">
        <f t="shared" si="14"/>
        <v>1.0392873339087716</v>
      </c>
      <c r="AJ21" s="113">
        <f t="shared" si="14"/>
        <v>1.0112963335285625</v>
      </c>
      <c r="AK21" s="113">
        <f t="shared" si="14"/>
        <v>0.89144037002641485</v>
      </c>
      <c r="AL21" s="113">
        <f t="shared" si="14"/>
        <v>1.6178051289640676</v>
      </c>
      <c r="AM21" s="113">
        <f t="shared" si="14"/>
        <v>1.3791157464664827</v>
      </c>
      <c r="AN21" s="113">
        <f t="shared" si="14"/>
        <v>0.7269969554512673</v>
      </c>
      <c r="AO21" s="113">
        <f t="shared" si="14"/>
        <v>2.0479325524554977</v>
      </c>
      <c r="AP21" s="113">
        <f t="shared" si="14"/>
        <v>0.72457935567206277</v>
      </c>
      <c r="AQ21" s="113">
        <f t="shared" si="14"/>
        <v>0.84537799030635552</v>
      </c>
      <c r="AR21" s="113">
        <f t="shared" si="14"/>
        <v>1.0172588538806442</v>
      </c>
      <c r="AS21" s="113">
        <f t="shared" si="14"/>
        <v>1.2525899114283301</v>
      </c>
      <c r="AT21" s="113">
        <f t="shared" si="14"/>
        <v>1.1894711278390437</v>
      </c>
      <c r="AU21" s="113">
        <f t="shared" si="14"/>
        <v>1.3377571166020739</v>
      </c>
      <c r="AV21" s="113">
        <f t="shared" si="14"/>
        <v>0.96505152775725955</v>
      </c>
      <c r="AW21" s="113">
        <f t="shared" si="14"/>
        <v>0.81030333439952451</v>
      </c>
      <c r="AX21" s="113">
        <f t="shared" si="14"/>
        <v>0.45241483015558243</v>
      </c>
      <c r="AY21" s="113">
        <f t="shared" si="14"/>
        <v>0.76971759111365601</v>
      </c>
      <c r="AZ21" s="113">
        <f t="shared" si="14"/>
        <v>0.83438810894470616</v>
      </c>
      <c r="BA21" s="113">
        <f t="shared" si="14"/>
        <v>1.8865816752561022</v>
      </c>
      <c r="BB21" s="113">
        <f t="shared" si="14"/>
        <v>0.70703151164245837</v>
      </c>
      <c r="BC21" s="113">
        <f t="shared" si="14"/>
        <v>0.87181938474640897</v>
      </c>
      <c r="BD21" s="113">
        <f t="shared" si="14"/>
        <v>1.2140982372434459</v>
      </c>
      <c r="BE21" s="113">
        <f t="shared" si="14"/>
        <v>0.65495777537521782</v>
      </c>
      <c r="BF21" s="113">
        <f t="shared" si="14"/>
        <v>0.87208493126107378</v>
      </c>
      <c r="BG21" s="113">
        <f t="shared" si="14"/>
        <v>0.30229236917942648</v>
      </c>
      <c r="BH21" s="113">
        <f t="shared" si="14"/>
        <v>0.94561507578394899</v>
      </c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</row>
    <row r="22" spans="1:256" ht="13.5" customHeight="1" thickBot="1">
      <c r="A22" s="144" t="s">
        <v>65</v>
      </c>
      <c r="B22" s="144"/>
      <c r="C22" s="145" t="s">
        <v>66</v>
      </c>
      <c r="D22" s="146" t="s">
        <v>67</v>
      </c>
      <c r="E22" s="146" t="s">
        <v>68</v>
      </c>
      <c r="G22" s="168" t="s">
        <v>101</v>
      </c>
      <c r="H22" s="168" t="s">
        <v>102</v>
      </c>
      <c r="J22" s="58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O22" s="25"/>
      <c r="AP22" s="25"/>
      <c r="AT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</row>
    <row r="23" spans="1:256" ht="15" customHeight="1">
      <c r="A23" s="141" t="s">
        <v>69</v>
      </c>
      <c r="B23" s="141"/>
      <c r="C23" s="142">
        <f>+M6-(A7*M8)</f>
        <v>1.7182018676515263</v>
      </c>
      <c r="D23" s="143">
        <f>+B7-1</f>
        <v>2</v>
      </c>
      <c r="E23" s="142">
        <f>+C23/D23</f>
        <v>0.85910093382576314</v>
      </c>
      <c r="F23" s="57"/>
      <c r="G23" s="149">
        <f>TINV(1-$C$7,A7-B7)</f>
        <v>2.0452296421327034</v>
      </c>
      <c r="H23" s="149">
        <f>FINV(1-C7,(B7-1),(A7-B7))</f>
        <v>3.3276544985720586</v>
      </c>
      <c r="J23" s="58"/>
      <c r="P23" s="216" t="s">
        <v>62</v>
      </c>
      <c r="Q23" s="165">
        <v>1</v>
      </c>
      <c r="R23" s="115">
        <f t="shared" ref="R23:T25" si="15">+$E$27*R12</f>
        <v>7.8233446775574714E-2</v>
      </c>
      <c r="S23" s="115">
        <f t="shared" si="15"/>
        <v>-1.183179924779445E-2</v>
      </c>
      <c r="T23" s="115">
        <f t="shared" si="15"/>
        <v>-1.3980224240892469E-2</v>
      </c>
      <c r="U23" s="115"/>
      <c r="V23" s="115"/>
      <c r="W23" s="115"/>
      <c r="X23" s="115"/>
      <c r="Y23" s="115"/>
      <c r="Z23" s="25"/>
      <c r="AA23" s="116" t="s">
        <v>49</v>
      </c>
      <c r="AB23" s="103">
        <v>1</v>
      </c>
      <c r="AC23" s="117">
        <f>INDEX(MMULT($R$21:$T$21,$AC$3:$BH$5),1,AC$1)</f>
        <v>0.87174628425274103</v>
      </c>
      <c r="AD23" s="117">
        <f t="shared" ref="AD23:BH23" si="16">INDEX(MMULT($R$21:$T$21,$AC$3:$BH$5),1,AD$1)</f>
        <v>1.026794764216693</v>
      </c>
      <c r="AE23" s="117">
        <f t="shared" si="16"/>
        <v>1.1402356776854747</v>
      </c>
      <c r="AF23" s="117">
        <f t="shared" si="16"/>
        <v>0.8330782341654972</v>
      </c>
      <c r="AG23" s="117">
        <f t="shared" si="16"/>
        <v>0.52450680622709411</v>
      </c>
      <c r="AH23" s="117">
        <f t="shared" si="16"/>
        <v>1.095276271595933</v>
      </c>
      <c r="AI23" s="117">
        <f t="shared" si="16"/>
        <v>0.94224870971708641</v>
      </c>
      <c r="AJ23" s="117">
        <f t="shared" si="16"/>
        <v>0.9178032536038323</v>
      </c>
      <c r="AK23" s="117">
        <f t="shared" si="16"/>
        <v>1.1065639415442772</v>
      </c>
      <c r="AL23" s="117">
        <f t="shared" si="16"/>
        <v>1.000632160492898</v>
      </c>
      <c r="AM23" s="117">
        <f t="shared" si="16"/>
        <v>1.3455516819959121</v>
      </c>
      <c r="AN23" s="117">
        <f t="shared" si="16"/>
        <v>1.0533093383723857</v>
      </c>
      <c r="AO23" s="117">
        <f t="shared" si="16"/>
        <v>1.0591327547028655</v>
      </c>
      <c r="AP23" s="117">
        <f t="shared" si="16"/>
        <v>0.65937472787516427</v>
      </c>
      <c r="AQ23" s="117">
        <f t="shared" si="16"/>
        <v>1.517127090247423</v>
      </c>
      <c r="AR23" s="117">
        <f t="shared" si="16"/>
        <v>0.89615528662144817</v>
      </c>
      <c r="AS23" s="117">
        <f t="shared" si="16"/>
        <v>1.1007834373176808</v>
      </c>
      <c r="AT23" s="117">
        <f t="shared" si="16"/>
        <v>1.3152272972819876</v>
      </c>
      <c r="AU23" s="117">
        <f t="shared" si="16"/>
        <v>1.079266504792374</v>
      </c>
      <c r="AV23" s="117">
        <f t="shared" si="16"/>
        <v>0.91561747203335764</v>
      </c>
      <c r="AW23" s="117">
        <f t="shared" si="16"/>
        <v>0.61595423145466532</v>
      </c>
      <c r="AX23" s="117">
        <f t="shared" si="16"/>
        <v>0.77381314777827226</v>
      </c>
      <c r="AY23" s="117">
        <f t="shared" si="16"/>
        <v>1.0119305069647362</v>
      </c>
      <c r="AZ23" s="117">
        <f t="shared" si="16"/>
        <v>0.99850729128428917</v>
      </c>
      <c r="BA23" s="117">
        <f t="shared" si="16"/>
        <v>1.5608816602117801</v>
      </c>
      <c r="BB23" s="117">
        <f t="shared" si="16"/>
        <v>0.94408809492420309</v>
      </c>
      <c r="BC23" s="117">
        <f t="shared" si="16"/>
        <v>1.0267340903776467</v>
      </c>
      <c r="BD23" s="117">
        <f t="shared" si="16"/>
        <v>0.84026363881022725</v>
      </c>
      <c r="BE23" s="117">
        <f t="shared" si="16"/>
        <v>0.70101330374551285</v>
      </c>
      <c r="BF23" s="117">
        <f t="shared" si="16"/>
        <v>1.0048682720199851</v>
      </c>
      <c r="BG23" s="117">
        <f t="shared" si="16"/>
        <v>0.6406021995875737</v>
      </c>
      <c r="BH23" s="117">
        <f t="shared" si="16"/>
        <v>0.99559001935685743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2.75" customHeight="1">
      <c r="A24" s="140" t="s">
        <v>70</v>
      </c>
      <c r="B24" s="119"/>
      <c r="C24" s="115">
        <f>+C25-C23</f>
        <v>4.1607815491421931</v>
      </c>
      <c r="D24" s="139">
        <f>+A7-B7</f>
        <v>29</v>
      </c>
      <c r="E24" s="115">
        <f>+C24/D24</f>
        <v>0.14347522583248942</v>
      </c>
      <c r="J24" s="58"/>
      <c r="K24" s="57"/>
      <c r="P24" s="217"/>
      <c r="Q24" s="165">
        <v>2</v>
      </c>
      <c r="R24" s="115">
        <f t="shared" si="15"/>
        <v>-1.1831799247794443E-2</v>
      </c>
      <c r="S24" s="115">
        <f t="shared" si="15"/>
        <v>3.5542553471224949E-3</v>
      </c>
      <c r="T24" s="115">
        <f t="shared" si="15"/>
        <v>6.881757286861164E-4</v>
      </c>
      <c r="U24" s="115"/>
      <c r="V24" s="115"/>
      <c r="W24" s="115"/>
      <c r="X24" s="115"/>
      <c r="Y24" s="115"/>
      <c r="Z24" s="25"/>
      <c r="AY24" s="54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</row>
    <row r="25" spans="1:256" ht="14.25" customHeight="1">
      <c r="A25" s="119" t="s">
        <v>71</v>
      </c>
      <c r="B25" s="119"/>
      <c r="C25" s="115">
        <f>+M7-(A7*M8)</f>
        <v>5.8789834167937194</v>
      </c>
      <c r="D25" s="139">
        <f>+A7-1</f>
        <v>31</v>
      </c>
      <c r="E25" s="119"/>
      <c r="J25" s="58"/>
      <c r="P25" s="217"/>
      <c r="Q25" s="165">
        <v>3</v>
      </c>
      <c r="R25" s="115">
        <f t="shared" si="15"/>
        <v>-1.3980224240892481E-2</v>
      </c>
      <c r="S25" s="115">
        <f t="shared" si="15"/>
        <v>6.8817572868611911E-4</v>
      </c>
      <c r="T25" s="115">
        <f t="shared" si="15"/>
        <v>4.1096584109867286E-3</v>
      </c>
      <c r="U25" s="115"/>
      <c r="V25" s="115"/>
      <c r="W25" s="115"/>
      <c r="X25" s="115"/>
      <c r="Y25" s="115"/>
      <c r="Z25" s="25"/>
      <c r="AY25" s="54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</row>
    <row r="26" spans="1:256">
      <c r="J26" s="58"/>
      <c r="P26" s="217"/>
      <c r="Q26" s="165"/>
      <c r="R26" s="115"/>
      <c r="S26" s="115"/>
      <c r="T26" s="115"/>
      <c r="U26" s="115"/>
      <c r="V26" s="115"/>
      <c r="W26" s="115"/>
      <c r="X26" s="115"/>
      <c r="Y26" s="115"/>
      <c r="Z26" s="25"/>
      <c r="AY26" s="54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</row>
    <row r="27" spans="1:256">
      <c r="A27" s="130" t="s">
        <v>85</v>
      </c>
      <c r="E27" s="110">
        <f>+N74/(A7-B7)</f>
        <v>0.14347522583248878</v>
      </c>
      <c r="J27" s="58"/>
      <c r="P27" s="217"/>
      <c r="Q27" s="165"/>
      <c r="R27" s="115"/>
      <c r="S27" s="115"/>
      <c r="T27" s="115"/>
      <c r="U27" s="115"/>
      <c r="V27" s="115"/>
      <c r="W27" s="115"/>
      <c r="X27" s="115"/>
      <c r="Y27" s="11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O27" s="25"/>
      <c r="AP27" s="25"/>
      <c r="AT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</row>
    <row r="28" spans="1:256">
      <c r="A28" s="130" t="s">
        <v>86</v>
      </c>
      <c r="E28" s="110">
        <f>SQRT(E27)</f>
        <v>0.37878123743460257</v>
      </c>
      <c r="J28" s="58"/>
      <c r="P28" s="217"/>
      <c r="Q28" s="165"/>
      <c r="R28" s="115"/>
      <c r="S28" s="115"/>
      <c r="T28" s="115"/>
      <c r="U28" s="115"/>
      <c r="V28" s="115"/>
      <c r="W28" s="115"/>
      <c r="X28" s="115"/>
      <c r="Y28" s="11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O28" s="25"/>
      <c r="AP28" s="25"/>
      <c r="AT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</row>
    <row r="29" spans="1:256" ht="13.5" thickBot="1">
      <c r="J29" s="58"/>
      <c r="P29" s="217"/>
      <c r="Q29" s="165"/>
      <c r="R29" s="115"/>
      <c r="S29" s="115"/>
      <c r="T29" s="115"/>
      <c r="U29" s="115"/>
      <c r="V29" s="115"/>
      <c r="W29" s="115"/>
      <c r="X29" s="115"/>
      <c r="Y29" s="11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O29" s="25"/>
      <c r="AP29" s="25"/>
      <c r="AT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</row>
    <row r="30" spans="1:256" ht="13.5" customHeight="1" thickBot="1">
      <c r="A30" s="167" t="s">
        <v>100</v>
      </c>
      <c r="B30" s="66" t="s">
        <v>3</v>
      </c>
      <c r="C30" s="66" t="s">
        <v>4</v>
      </c>
      <c r="D30" s="64"/>
      <c r="E30" s="66"/>
      <c r="F30" s="66"/>
      <c r="G30" s="66"/>
      <c r="H30" s="66"/>
      <c r="J30" s="58"/>
      <c r="P30" s="217"/>
      <c r="Q30" s="165"/>
      <c r="R30" s="115"/>
      <c r="S30" s="115"/>
      <c r="T30" s="115"/>
      <c r="U30" s="115"/>
      <c r="V30" s="115"/>
      <c r="W30" s="115"/>
      <c r="X30" s="115"/>
      <c r="Y30" s="11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O30" s="25"/>
      <c r="AP30" s="25"/>
      <c r="AT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</row>
    <row r="31" spans="1:256" ht="13.5" thickBot="1">
      <c r="A31" s="131" t="s">
        <v>2</v>
      </c>
      <c r="B31" s="65">
        <f t="shared" ref="B31:C31" si="17">CORREL($B$79:$B$110,D79:D110)</f>
        <v>0.3150848711925136</v>
      </c>
      <c r="C31" s="62">
        <f t="shared" si="17"/>
        <v>0.37538354430639048</v>
      </c>
      <c r="D31" s="62"/>
      <c r="E31" s="62"/>
      <c r="F31" s="65"/>
      <c r="G31" s="65"/>
      <c r="H31" s="65"/>
      <c r="J31" s="58"/>
      <c r="P31" s="29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O31" s="25"/>
      <c r="AP31" s="25"/>
      <c r="AT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</row>
    <row r="32" spans="1:256" ht="14.25" customHeight="1" thickBot="1">
      <c r="A32" s="106" t="s">
        <v>3</v>
      </c>
      <c r="B32" s="61"/>
      <c r="C32" s="62">
        <f t="shared" ref="C32" si="18">CORREL($D$79:$D$110,E79:E110)</f>
        <v>-0.18006204406591308</v>
      </c>
      <c r="D32" s="62"/>
      <c r="E32" s="62"/>
      <c r="F32" s="65"/>
      <c r="G32" s="65"/>
      <c r="H32" s="65"/>
      <c r="J32" s="58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O32" s="25"/>
      <c r="AP32" s="25"/>
      <c r="AT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</row>
    <row r="33" spans="1:240" s="25" customFormat="1" ht="13.5" thickBot="1">
      <c r="A33" s="106" t="s">
        <v>4</v>
      </c>
      <c r="B33" s="61"/>
      <c r="C33" s="61"/>
      <c r="D33" s="62"/>
      <c r="E33" s="62"/>
      <c r="F33" s="65"/>
      <c r="G33" s="65"/>
      <c r="H33" s="65"/>
      <c r="I33" s="27"/>
      <c r="J33" s="58"/>
    </row>
    <row r="34" spans="1:240" s="25" customFormat="1" ht="13.5" customHeight="1" thickBot="1">
      <c r="A34" s="106" t="s">
        <v>5</v>
      </c>
      <c r="B34" s="61"/>
      <c r="C34" s="63"/>
      <c r="D34" s="61"/>
      <c r="E34" s="62"/>
      <c r="F34" s="65"/>
      <c r="G34" s="65"/>
      <c r="H34" s="65"/>
      <c r="I34" s="27"/>
      <c r="J34" s="58"/>
      <c r="S34" s="124" t="s">
        <v>50</v>
      </c>
      <c r="T34" s="123"/>
      <c r="U34" s="123"/>
      <c r="V34" s="123"/>
      <c r="W34" s="123"/>
      <c r="X34" s="123"/>
      <c r="Y34" s="123"/>
    </row>
    <row r="35" spans="1:240" s="25" customFormat="1" ht="13.5" thickBot="1">
      <c r="A35" s="106" t="s">
        <v>6</v>
      </c>
      <c r="B35" s="61"/>
      <c r="C35" s="63"/>
      <c r="D35" s="64"/>
      <c r="E35" s="61"/>
      <c r="F35" s="65"/>
      <c r="G35" s="65"/>
      <c r="H35" s="65"/>
      <c r="J35" s="58"/>
      <c r="S35" s="165" t="s">
        <v>3</v>
      </c>
      <c r="T35" s="165" t="s">
        <v>4</v>
      </c>
      <c r="U35" s="125"/>
      <c r="V35" s="165"/>
      <c r="W35" s="165"/>
      <c r="X35" s="165"/>
      <c r="Y35" s="165"/>
    </row>
    <row r="36" spans="1:240" s="25" customFormat="1" ht="13.5" thickBot="1">
      <c r="A36" s="106" t="s">
        <v>7</v>
      </c>
      <c r="B36" s="61"/>
      <c r="C36" s="63"/>
      <c r="D36" s="64"/>
      <c r="E36" s="63"/>
      <c r="F36" s="61"/>
      <c r="G36" s="65"/>
      <c r="H36" s="65"/>
      <c r="J36" s="58"/>
      <c r="S36" s="126">
        <f t="shared" ref="S36:T37" si="19">+B31*B31</f>
        <v>9.9278476054402889E-2</v>
      </c>
      <c r="T36" s="126">
        <f t="shared" si="19"/>
        <v>0.14091280533602782</v>
      </c>
      <c r="U36" s="126"/>
      <c r="V36" s="126"/>
      <c r="W36" s="126"/>
      <c r="X36" s="126"/>
      <c r="Y36" s="126"/>
    </row>
    <row r="37" spans="1:240" s="25" customFormat="1" ht="13.5" thickBot="1">
      <c r="A37" s="106" t="s">
        <v>8</v>
      </c>
      <c r="B37" s="63"/>
      <c r="C37" s="61"/>
      <c r="D37" s="63"/>
      <c r="E37" s="64"/>
      <c r="F37" s="63"/>
      <c r="G37" s="61"/>
      <c r="H37" s="65"/>
      <c r="J37" s="58"/>
      <c r="S37" s="119"/>
      <c r="T37" s="126">
        <f t="shared" si="19"/>
        <v>3.2422339713194824E-2</v>
      </c>
      <c r="U37" s="126"/>
      <c r="V37" s="126"/>
      <c r="W37" s="126"/>
      <c r="X37" s="126"/>
      <c r="Y37" s="126"/>
    </row>
    <row r="38" spans="1:240" s="25" customFormat="1">
      <c r="A38" s="27"/>
      <c r="B38" s="27"/>
      <c r="C38" s="27"/>
      <c r="D38" s="27"/>
      <c r="E38" s="27"/>
      <c r="F38" s="27"/>
      <c r="G38" s="27"/>
      <c r="H38" s="27"/>
      <c r="J38" s="58"/>
      <c r="S38" s="119"/>
      <c r="T38" s="119"/>
      <c r="U38" s="126"/>
      <c r="V38" s="126"/>
      <c r="W38" s="126"/>
      <c r="X38" s="126"/>
      <c r="Y38" s="126"/>
    </row>
    <row r="39" spans="1:240" s="25" customFormat="1">
      <c r="A39" s="27"/>
      <c r="B39" s="61" t="s">
        <v>72</v>
      </c>
      <c r="C39" s="61" t="s">
        <v>73</v>
      </c>
      <c r="D39" s="66"/>
      <c r="E39" s="66"/>
      <c r="F39" s="66"/>
      <c r="G39" s="66"/>
      <c r="H39" s="66"/>
      <c r="I39" s="27"/>
      <c r="J39" s="58"/>
      <c r="S39" s="119"/>
      <c r="T39" s="119"/>
      <c r="U39" s="119"/>
      <c r="V39" s="126"/>
      <c r="W39" s="126"/>
      <c r="X39" s="126"/>
      <c r="Y39" s="126"/>
    </row>
    <row r="40" spans="1:240">
      <c r="B40" s="66" t="s">
        <v>2</v>
      </c>
      <c r="C40" s="65">
        <f>+(S36+T36-2*B31*C31*C32)/(1-T37)</f>
        <v>0.29226173061543004</v>
      </c>
      <c r="D40" s="65"/>
      <c r="E40" s="65"/>
      <c r="F40" s="65"/>
      <c r="G40" s="65"/>
      <c r="H40" s="65"/>
      <c r="J40" s="58"/>
      <c r="S40" s="127"/>
      <c r="T40" s="119"/>
      <c r="U40" s="119"/>
      <c r="V40" s="119"/>
      <c r="W40" s="126"/>
      <c r="X40" s="126"/>
      <c r="Y40" s="126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O40" s="25"/>
      <c r="AP40" s="25"/>
      <c r="AT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</row>
    <row r="41" spans="1:240" ht="13.5" customHeight="1">
      <c r="I41" s="25"/>
      <c r="J41" s="58"/>
      <c r="S41" s="118"/>
      <c r="T41" s="118"/>
      <c r="U41" s="118"/>
      <c r="V41" s="118"/>
      <c r="W41" s="118"/>
      <c r="X41" s="126"/>
      <c r="Y41" s="126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O41" s="25"/>
      <c r="AP41" s="25"/>
      <c r="AT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</row>
    <row r="42" spans="1:240">
      <c r="C42" s="61" t="s">
        <v>72</v>
      </c>
      <c r="D42" s="66"/>
      <c r="E42" s="66"/>
      <c r="F42" s="66"/>
      <c r="G42" s="66"/>
      <c r="H42" s="66"/>
      <c r="J42" s="58"/>
      <c r="S42" s="118"/>
      <c r="T42" s="118"/>
      <c r="U42" s="118"/>
      <c r="V42" s="118"/>
      <c r="W42" s="118"/>
      <c r="X42" s="118"/>
      <c r="Y42" s="126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O42" s="25"/>
      <c r="AP42" s="25"/>
      <c r="AT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</row>
    <row r="43" spans="1:240">
      <c r="A43" s="57"/>
      <c r="B43" s="57"/>
      <c r="C43" s="66" t="s">
        <v>2</v>
      </c>
      <c r="D43" s="65"/>
      <c r="E43" s="65"/>
      <c r="F43" s="65"/>
      <c r="G43" s="65"/>
      <c r="H43" s="65"/>
      <c r="J43" s="58"/>
      <c r="S43" s="25"/>
      <c r="T43" s="25"/>
      <c r="U43" s="25"/>
      <c r="V43" s="25"/>
      <c r="W43" s="25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X43" s="25"/>
      <c r="AY43" s="25"/>
      <c r="AZ43" s="25"/>
      <c r="BA43" s="25"/>
      <c r="BB43" s="25"/>
      <c r="BC43" s="25"/>
      <c r="BD43" s="25"/>
      <c r="BE43" s="25"/>
      <c r="BF43" s="25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</row>
    <row r="44" spans="1:240" s="31" customFormat="1">
      <c r="A44" s="27"/>
      <c r="B44" s="27"/>
      <c r="C44" s="66" t="s">
        <v>3</v>
      </c>
      <c r="D44" s="65"/>
      <c r="E44" s="65"/>
      <c r="F44" s="65"/>
      <c r="G44" s="65"/>
      <c r="H44" s="65"/>
      <c r="I44" s="27"/>
      <c r="J44" s="58"/>
      <c r="S44" s="25"/>
      <c r="T44" s="25"/>
      <c r="U44" s="25"/>
      <c r="V44" s="25"/>
      <c r="W44" s="25"/>
      <c r="X44" s="57"/>
      <c r="Y44" s="70"/>
      <c r="Z44" s="25"/>
      <c r="AA44" s="67"/>
      <c r="AB44" s="67"/>
      <c r="AC44" s="67"/>
      <c r="AD44" s="67"/>
      <c r="AE44" s="67"/>
      <c r="AF44" s="56"/>
      <c r="AG44" s="56"/>
      <c r="AH44" s="56"/>
      <c r="AI44" s="70"/>
      <c r="AJ44" s="56"/>
      <c r="AK44" s="56"/>
      <c r="AL44" s="56"/>
      <c r="AM44" s="70"/>
      <c r="AN44" s="56"/>
      <c r="AO44" s="70"/>
      <c r="AP44" s="70"/>
      <c r="AQ44" s="70"/>
      <c r="AR44" s="70"/>
      <c r="AS44" s="70"/>
      <c r="AT44" s="70"/>
      <c r="AU44" s="70"/>
      <c r="AV44" s="70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</row>
    <row r="45" spans="1:240">
      <c r="J45" s="58"/>
      <c r="S45" s="25"/>
      <c r="T45" s="25"/>
      <c r="U45" s="25"/>
      <c r="V45" s="25"/>
      <c r="W45" s="25"/>
      <c r="X45" s="57"/>
      <c r="Y45" s="70"/>
      <c r="Z45" s="25"/>
      <c r="AA45" s="67"/>
      <c r="AB45" s="85"/>
      <c r="AC45" s="85"/>
      <c r="AD45" s="68"/>
      <c r="AE45" s="70"/>
      <c r="AF45" s="70"/>
      <c r="AG45" s="70"/>
      <c r="AH45" s="70"/>
      <c r="AI45" s="70"/>
      <c r="AJ45" s="56"/>
      <c r="AK45" s="56"/>
      <c r="AL45" s="56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X45" s="25"/>
      <c r="AY45" s="25"/>
      <c r="AZ45" s="25"/>
      <c r="BA45" s="25"/>
      <c r="BB45" s="25"/>
      <c r="BC45" s="25"/>
      <c r="BD45" s="25"/>
      <c r="BE45" s="25"/>
      <c r="BF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</row>
    <row r="46" spans="1:240" ht="13.5" thickBot="1">
      <c r="B46" s="29"/>
      <c r="C46" s="29"/>
      <c r="D46" s="61"/>
      <c r="E46" s="64"/>
      <c r="F46" s="66"/>
      <c r="G46" s="64"/>
      <c r="H46" s="66"/>
      <c r="I46" s="31"/>
      <c r="J46" s="58"/>
      <c r="P46" s="25"/>
      <c r="Q46" s="25"/>
      <c r="R46" s="25"/>
      <c r="S46" s="57"/>
      <c r="T46" s="70"/>
      <c r="U46" s="70"/>
      <c r="V46" s="69"/>
      <c r="W46" s="68"/>
      <c r="X46" s="67"/>
      <c r="Y46" s="67"/>
      <c r="Z46" s="25"/>
      <c r="AA46" s="70"/>
      <c r="AB46" s="70"/>
      <c r="AC46" s="70"/>
      <c r="AD46" s="70"/>
      <c r="AE46" s="56"/>
      <c r="AF46" s="56"/>
      <c r="AG46" s="56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56"/>
      <c r="AV46" s="56"/>
      <c r="AX46" s="25"/>
      <c r="AY46" s="25"/>
      <c r="AZ46" s="25"/>
      <c r="BA46" s="25"/>
      <c r="BB46" s="25"/>
      <c r="BC46" s="25"/>
      <c r="BD46" s="25"/>
      <c r="BE46" s="25"/>
      <c r="BF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</row>
    <row r="47" spans="1:240" ht="13.5" thickBot="1">
      <c r="B47" s="29"/>
      <c r="C47" s="29"/>
      <c r="D47" s="131"/>
      <c r="E47" s="65"/>
      <c r="F47" s="65"/>
      <c r="G47" s="65"/>
      <c r="H47" s="65"/>
      <c r="J47" s="58"/>
      <c r="P47" s="25"/>
      <c r="Q47" s="25"/>
      <c r="R47" s="25"/>
      <c r="S47" s="57"/>
      <c r="T47" s="70"/>
      <c r="U47" s="70"/>
      <c r="V47" s="69"/>
      <c r="W47" s="68"/>
      <c r="X47" s="67"/>
      <c r="Y47" s="67"/>
      <c r="Z47" s="25"/>
      <c r="AA47" s="70"/>
      <c r="AB47" s="70"/>
      <c r="AC47" s="70"/>
      <c r="AD47" s="70"/>
      <c r="AE47" s="56"/>
      <c r="AF47" s="56"/>
      <c r="AG47" s="56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56"/>
      <c r="AV47" s="56"/>
      <c r="AX47" s="25"/>
      <c r="AY47" s="25"/>
      <c r="AZ47" s="25"/>
      <c r="BA47" s="25"/>
      <c r="BB47" s="25"/>
      <c r="BC47" s="25"/>
      <c r="BD47" s="25"/>
      <c r="BE47" s="25"/>
      <c r="BF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</row>
    <row r="48" spans="1:240" ht="13.5" thickBot="1">
      <c r="B48" s="29"/>
      <c r="C48" s="29"/>
      <c r="D48" s="106"/>
      <c r="E48" s="65"/>
      <c r="F48" s="65"/>
      <c r="G48" s="65"/>
      <c r="H48" s="65"/>
      <c r="J48" s="58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O48" s="25"/>
      <c r="AP48" s="25"/>
      <c r="AT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</row>
    <row r="49" spans="1:240" ht="13.5" thickBot="1">
      <c r="B49" s="57"/>
      <c r="D49" s="106"/>
      <c r="E49" s="65"/>
      <c r="F49" s="65"/>
      <c r="G49" s="65"/>
      <c r="H49" s="65"/>
      <c r="J49" s="58"/>
      <c r="K49" s="57"/>
      <c r="L49" s="57"/>
      <c r="M49" s="57"/>
      <c r="N49" s="57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O49" s="25"/>
      <c r="AP49" s="25"/>
      <c r="AT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</row>
    <row r="50" spans="1:240">
      <c r="B50" s="57"/>
      <c r="F50" s="29"/>
      <c r="H50" s="29"/>
      <c r="J50" s="58"/>
      <c r="K50" s="57"/>
      <c r="L50" s="57"/>
      <c r="M50" s="57"/>
      <c r="N50" s="57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O50" s="25"/>
      <c r="AP50" s="25"/>
      <c r="AT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</row>
    <row r="51" spans="1:240" ht="13.5" thickBot="1">
      <c r="B51" s="57"/>
      <c r="D51" s="29"/>
      <c r="E51" s="61"/>
      <c r="F51" s="66"/>
      <c r="G51" s="66"/>
      <c r="H51" s="66"/>
      <c r="J51" s="58"/>
      <c r="K51" s="5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X51" s="25"/>
      <c r="AY51" s="25"/>
      <c r="AZ51" s="25"/>
      <c r="BA51" s="25"/>
      <c r="BB51" s="25"/>
      <c r="BC51" s="25"/>
      <c r="BD51" s="25"/>
      <c r="BE51" s="25"/>
      <c r="BF51" s="25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</row>
    <row r="52" spans="1:240" ht="13.5" thickBot="1">
      <c r="B52" s="57"/>
      <c r="D52" s="29"/>
      <c r="E52" s="131"/>
      <c r="F52" s="65"/>
      <c r="G52" s="65"/>
      <c r="H52" s="65"/>
      <c r="J52" s="58"/>
      <c r="K52" s="5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X52" s="25"/>
      <c r="AY52" s="25"/>
      <c r="AZ52" s="25"/>
      <c r="BA52" s="25"/>
      <c r="BB52" s="25"/>
      <c r="BC52" s="25"/>
      <c r="BD52" s="25"/>
      <c r="BE52" s="25"/>
      <c r="BF52" s="25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</row>
    <row r="53" spans="1:240" ht="13.5" thickBot="1">
      <c r="B53" s="29"/>
      <c r="D53" s="29"/>
      <c r="E53" s="106"/>
      <c r="F53" s="65"/>
      <c r="G53" s="65"/>
      <c r="H53" s="65"/>
      <c r="J53" s="58"/>
      <c r="K53" s="5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X53" s="25"/>
      <c r="AY53" s="25"/>
      <c r="AZ53" s="25"/>
      <c r="BA53" s="25"/>
      <c r="BB53" s="25"/>
      <c r="BC53" s="25"/>
      <c r="BD53" s="25"/>
      <c r="BE53" s="25"/>
      <c r="BF53" s="25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</row>
    <row r="54" spans="1:240" ht="13.5" thickBot="1">
      <c r="B54" s="29"/>
      <c r="D54" s="29"/>
      <c r="E54" s="106"/>
      <c r="F54" s="65"/>
      <c r="G54" s="65"/>
      <c r="H54" s="65"/>
      <c r="J54" s="58"/>
      <c r="K54" s="5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X54" s="25"/>
      <c r="AY54" s="25"/>
      <c r="AZ54" s="25"/>
      <c r="BA54" s="25"/>
      <c r="BB54" s="25"/>
      <c r="BC54" s="25"/>
      <c r="BD54" s="25"/>
      <c r="BE54" s="25"/>
      <c r="BF54" s="25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</row>
    <row r="55" spans="1:240" ht="13.5" thickBot="1">
      <c r="A55" s="25"/>
      <c r="B55" s="29"/>
      <c r="C55" s="25"/>
      <c r="D55" s="25"/>
      <c r="E55" s="106"/>
      <c r="F55" s="65"/>
      <c r="G55" s="65"/>
      <c r="H55" s="65"/>
      <c r="J55" s="58"/>
      <c r="K55" s="5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X55" s="25"/>
      <c r="AY55" s="25"/>
      <c r="AZ55" s="25"/>
      <c r="BA55" s="25"/>
      <c r="BB55" s="25"/>
      <c r="BC55" s="25"/>
      <c r="BD55" s="25"/>
      <c r="BE55" s="25"/>
      <c r="BF55" s="25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</row>
    <row r="56" spans="1:240">
      <c r="A56" s="25"/>
      <c r="B56" s="29"/>
      <c r="C56" s="25"/>
      <c r="D56" s="25"/>
      <c r="E56" s="25"/>
      <c r="F56" s="25"/>
      <c r="G56" s="25"/>
      <c r="H56" s="25"/>
      <c r="J56" s="58"/>
      <c r="K56" s="5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X56" s="25"/>
      <c r="AY56" s="25"/>
      <c r="AZ56" s="25"/>
      <c r="BA56" s="25"/>
      <c r="BB56" s="25"/>
      <c r="BC56" s="25"/>
      <c r="BD56" s="25"/>
      <c r="BE56" s="25"/>
      <c r="BF56" s="25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</row>
    <row r="57" spans="1:240" ht="13.5" thickBot="1">
      <c r="A57" s="25"/>
      <c r="B57" s="29"/>
      <c r="C57" s="25"/>
      <c r="D57" s="25"/>
      <c r="E57" s="25"/>
      <c r="F57" s="61"/>
      <c r="G57" s="128"/>
      <c r="H57" s="128"/>
      <c r="J57" s="58"/>
      <c r="K57" s="5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X57" s="25"/>
      <c r="AY57" s="25"/>
      <c r="AZ57" s="25"/>
      <c r="BA57" s="25"/>
      <c r="BB57" s="25"/>
      <c r="BC57" s="25"/>
      <c r="BD57" s="25"/>
      <c r="BE57" s="25"/>
      <c r="BF57" s="25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</row>
    <row r="58" spans="1:240" ht="13.5" customHeight="1" thickBot="1">
      <c r="A58" s="25"/>
      <c r="B58" s="29"/>
      <c r="C58" s="25"/>
      <c r="D58" s="25"/>
      <c r="E58" s="25"/>
      <c r="F58" s="131"/>
      <c r="G58" s="166"/>
      <c r="H58" s="65"/>
      <c r="J58" s="58"/>
      <c r="K58" s="57"/>
      <c r="L58" s="57"/>
      <c r="M58" s="57"/>
      <c r="N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X58" s="25"/>
      <c r="AY58" s="25"/>
      <c r="AZ58" s="25"/>
      <c r="BA58" s="25"/>
      <c r="BB58" s="25"/>
      <c r="BC58" s="25"/>
      <c r="BD58" s="25"/>
      <c r="BE58" s="25"/>
      <c r="BF58" s="25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</row>
    <row r="59" spans="1:240" s="31" customFormat="1" ht="12.75" customHeight="1" thickBot="1">
      <c r="A59" s="27"/>
      <c r="B59" s="29"/>
      <c r="C59" s="25"/>
      <c r="D59" s="25"/>
      <c r="E59" s="25"/>
      <c r="F59" s="106"/>
      <c r="G59" s="65"/>
      <c r="H59" s="65"/>
      <c r="I59" s="27"/>
      <c r="J59" s="58"/>
      <c r="K59" s="57"/>
      <c r="L59" s="57"/>
      <c r="M59" s="57"/>
      <c r="N59" s="57"/>
      <c r="O59" s="29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</row>
    <row r="60" spans="1:240" ht="12" customHeight="1" thickBot="1">
      <c r="B60" s="29"/>
      <c r="C60" s="57"/>
      <c r="D60" s="57"/>
      <c r="E60" s="57"/>
      <c r="F60" s="106"/>
      <c r="G60" s="65"/>
      <c r="H60" s="65"/>
      <c r="J60" s="58"/>
      <c r="K60" s="57"/>
      <c r="L60" s="57"/>
      <c r="M60" s="57"/>
      <c r="N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X60" s="25"/>
      <c r="AY60" s="25"/>
      <c r="AZ60" s="25"/>
      <c r="BA60" s="25"/>
      <c r="BB60" s="25"/>
      <c r="BC60" s="25"/>
      <c r="BD60" s="25"/>
      <c r="BE60" s="25"/>
      <c r="BF60" s="25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</row>
    <row r="61" spans="1:240" ht="12" customHeight="1" thickBot="1">
      <c r="A61" s="25"/>
      <c r="B61" s="57"/>
      <c r="C61" s="57"/>
      <c r="D61" s="57"/>
      <c r="E61" s="57"/>
      <c r="F61" s="106"/>
      <c r="G61" s="65"/>
      <c r="H61" s="65"/>
      <c r="I61" s="31"/>
      <c r="J61" s="58"/>
      <c r="K61" s="57"/>
      <c r="L61" s="57"/>
      <c r="M61" s="57"/>
      <c r="N61" s="57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X61" s="25"/>
      <c r="AY61" s="25"/>
      <c r="AZ61" s="25"/>
      <c r="BA61" s="25"/>
      <c r="BB61" s="25"/>
      <c r="BC61" s="25"/>
      <c r="BD61" s="25"/>
      <c r="BE61" s="25"/>
      <c r="BF61" s="25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</row>
    <row r="62" spans="1:240" ht="12" customHeight="1" thickBot="1">
      <c r="B62" s="57"/>
      <c r="C62" s="57"/>
      <c r="D62" s="57"/>
      <c r="E62" s="57"/>
      <c r="F62" s="106"/>
      <c r="G62" s="65"/>
      <c r="H62" s="65"/>
      <c r="J62" s="58"/>
      <c r="K62" s="57"/>
      <c r="L62" s="57"/>
      <c r="M62" s="57"/>
      <c r="N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</row>
    <row r="63" spans="1:240" ht="12" customHeight="1">
      <c r="B63" s="57"/>
      <c r="C63" s="57"/>
      <c r="D63" s="57"/>
      <c r="E63" s="57"/>
      <c r="F63" s="57"/>
      <c r="G63" s="57"/>
      <c r="H63" s="57"/>
      <c r="J63" s="58"/>
      <c r="K63" s="57"/>
      <c r="L63" s="57"/>
      <c r="M63" s="57"/>
      <c r="N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</row>
    <row r="64" spans="1:240" ht="12" customHeight="1" thickBot="1">
      <c r="B64" s="57"/>
      <c r="C64" s="57"/>
      <c r="D64" s="57"/>
      <c r="E64" s="57"/>
      <c r="F64" s="57"/>
      <c r="G64" s="61"/>
      <c r="H64" s="128"/>
      <c r="J64" s="58"/>
      <c r="K64" s="57"/>
      <c r="L64" s="57"/>
      <c r="M64" s="57"/>
      <c r="N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</row>
    <row r="65" spans="1:240" ht="12" customHeight="1" thickBot="1">
      <c r="B65" s="57"/>
      <c r="C65" s="57"/>
      <c r="D65" s="57"/>
      <c r="E65" s="57"/>
      <c r="F65" s="57"/>
      <c r="G65" s="131"/>
      <c r="H65" s="65"/>
      <c r="J65" s="58"/>
      <c r="K65" s="57"/>
      <c r="L65" s="57"/>
      <c r="M65" s="57"/>
      <c r="N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</row>
    <row r="66" spans="1:240" ht="12" customHeight="1" thickBot="1">
      <c r="A66" s="31"/>
      <c r="B66" s="57"/>
      <c r="C66" s="57"/>
      <c r="D66" s="57"/>
      <c r="E66" s="57"/>
      <c r="F66" s="57"/>
      <c r="G66" s="106"/>
      <c r="H66" s="65"/>
      <c r="J66" s="58"/>
      <c r="K66" s="57"/>
      <c r="L66" s="57"/>
      <c r="M66" s="57"/>
      <c r="N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</row>
    <row r="67" spans="1:240" ht="12" customHeight="1" thickBot="1">
      <c r="B67" s="57"/>
      <c r="C67" s="57"/>
      <c r="D67" s="57"/>
      <c r="E67" s="57"/>
      <c r="F67" s="57"/>
      <c r="G67" s="106"/>
      <c r="H67" s="65"/>
      <c r="J67" s="58"/>
      <c r="K67" s="57"/>
      <c r="L67" s="57"/>
      <c r="M67" s="57"/>
      <c r="N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</row>
    <row r="68" spans="1:240" ht="12" customHeight="1" thickBot="1">
      <c r="B68" s="57"/>
      <c r="C68" s="57"/>
      <c r="D68" s="57"/>
      <c r="E68" s="57"/>
      <c r="F68" s="57"/>
      <c r="G68" s="106"/>
      <c r="H68" s="65"/>
      <c r="J68" s="58"/>
      <c r="K68" s="57"/>
      <c r="L68" s="57"/>
      <c r="M68" s="57"/>
      <c r="N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</row>
    <row r="69" spans="1:240" ht="12" customHeight="1" thickBot="1">
      <c r="B69" s="57"/>
      <c r="C69" s="57"/>
      <c r="D69" s="57"/>
      <c r="E69" s="57"/>
      <c r="F69" s="57"/>
      <c r="G69" s="106"/>
      <c r="H69" s="65"/>
      <c r="J69" s="58"/>
      <c r="K69" s="57"/>
      <c r="L69" s="57"/>
      <c r="M69" s="57"/>
      <c r="N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</row>
    <row r="70" spans="1:240" ht="12" customHeight="1" thickBot="1">
      <c r="B70" s="57"/>
      <c r="C70" s="57"/>
      <c r="D70" s="57"/>
      <c r="E70" s="57"/>
      <c r="F70" s="57"/>
      <c r="G70" s="106"/>
      <c r="H70" s="65"/>
      <c r="J70" s="58"/>
      <c r="K70" s="57"/>
      <c r="L70" s="57"/>
      <c r="M70" s="57"/>
      <c r="N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</row>
    <row r="71" spans="1:240" ht="12" customHeight="1">
      <c r="J71" s="58"/>
      <c r="K71" s="57"/>
      <c r="L71" s="57"/>
      <c r="M71" s="57"/>
      <c r="N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</row>
    <row r="72" spans="1:240" ht="12" customHeight="1">
      <c r="A72" s="72"/>
      <c r="B72" s="58"/>
      <c r="C72" s="72"/>
      <c r="D72" s="58"/>
      <c r="E72" s="72"/>
      <c r="F72" s="58"/>
      <c r="G72" s="72"/>
      <c r="H72" s="58"/>
      <c r="I72" s="58"/>
      <c r="J72" s="58"/>
      <c r="K72" s="86"/>
      <c r="L72" s="58"/>
      <c r="M72" s="58"/>
      <c r="N72" s="58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</row>
    <row r="73" spans="1:240" ht="12" customHeight="1">
      <c r="A73" s="29"/>
      <c r="C73" s="29"/>
      <c r="E73" s="29"/>
      <c r="G73" s="29"/>
      <c r="I73" s="29"/>
      <c r="K73" s="86"/>
      <c r="L73" s="114">
        <f>+L74/$A$7</f>
        <v>0.98483369222680861</v>
      </c>
      <c r="M73" s="114">
        <f>+M74/$A$7</f>
        <v>-3.2612801348363973E-16</v>
      </c>
      <c r="N73" s="114">
        <f>+N74/$A$7</f>
        <v>0.13002442341069295</v>
      </c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</row>
    <row r="74" spans="1:240" ht="12" customHeight="1">
      <c r="A74" s="105" t="s">
        <v>74</v>
      </c>
      <c r="B74" s="104">
        <f t="shared" ref="B74:E74" si="20">SUM(B79:B110)</f>
        <v>31.514678151257886</v>
      </c>
      <c r="C74" s="104">
        <f t="shared" si="20"/>
        <v>32</v>
      </c>
      <c r="D74" s="104">
        <f t="shared" si="20"/>
        <v>88.311394186379061</v>
      </c>
      <c r="E74" s="104">
        <f t="shared" si="20"/>
        <v>94.069477071268267</v>
      </c>
      <c r="F74" s="104"/>
      <c r="G74" s="104"/>
      <c r="H74" s="104"/>
      <c r="I74" s="104"/>
      <c r="J74" s="104"/>
      <c r="K74" s="86"/>
      <c r="L74" s="114">
        <f>SUM(L79:L110)</f>
        <v>31.514678151257876</v>
      </c>
      <c r="M74" s="114">
        <f>SUM(M79:M110)</f>
        <v>-1.0436096431476471E-14</v>
      </c>
      <c r="N74" s="114">
        <f>SUM(N79:N110)</f>
        <v>4.1607815491421745</v>
      </c>
      <c r="P74" s="67"/>
      <c r="Q74" s="57"/>
      <c r="R74" s="67"/>
      <c r="S74" s="57"/>
      <c r="T74" s="67"/>
      <c r="U74" s="57"/>
      <c r="V74" s="67"/>
      <c r="W74" s="57"/>
      <c r="X74" s="67"/>
      <c r="Y74" s="57"/>
      <c r="Z74" s="67"/>
      <c r="AA74" s="57"/>
      <c r="AB74" s="67"/>
      <c r="AC74" s="57"/>
      <c r="AD74" s="67"/>
      <c r="AE74" s="57"/>
      <c r="AF74" s="67"/>
      <c r="AG74" s="57"/>
      <c r="AH74" s="67"/>
      <c r="AI74" s="57"/>
      <c r="AJ74" s="67"/>
      <c r="AK74" s="57"/>
      <c r="AL74" s="67"/>
      <c r="AM74" s="57"/>
      <c r="AN74" s="67"/>
      <c r="AO74" s="57"/>
      <c r="AP74" s="67"/>
      <c r="AQ74" s="57"/>
      <c r="AR74" s="67"/>
      <c r="AS74" s="57"/>
      <c r="AT74" s="67"/>
      <c r="AU74" s="57"/>
      <c r="AV74" s="67"/>
      <c r="AW74" s="57"/>
      <c r="AX74" s="67"/>
      <c r="AY74" s="57"/>
      <c r="AZ74" s="67"/>
      <c r="BA74" s="57"/>
      <c r="BB74" s="67"/>
      <c r="BC74" s="57"/>
      <c r="BD74" s="67"/>
      <c r="BE74" s="57"/>
      <c r="BF74" s="67"/>
      <c r="BG74" s="57"/>
      <c r="BH74" s="67"/>
      <c r="BI74" s="57"/>
      <c r="BJ74" s="67"/>
      <c r="BK74" s="57"/>
      <c r="BL74" s="67"/>
      <c r="BM74" s="57"/>
      <c r="BN74" s="67"/>
      <c r="BO74" s="57"/>
      <c r="BP74" s="67"/>
      <c r="BQ74" s="57"/>
      <c r="BR74" s="67"/>
      <c r="BS74" s="57"/>
      <c r="BT74" s="67"/>
      <c r="BU74" s="57"/>
      <c r="BV74" s="67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</row>
    <row r="75" spans="1:240" ht="12" customHeight="1">
      <c r="A75" s="29"/>
      <c r="C75" s="29"/>
      <c r="E75" s="29"/>
      <c r="G75" s="29"/>
      <c r="I75" s="29"/>
      <c r="K75" s="42"/>
      <c r="L75" s="31"/>
      <c r="M75" s="31"/>
      <c r="P75" s="67"/>
      <c r="Q75" s="57"/>
      <c r="R75" s="67"/>
      <c r="S75" s="57"/>
      <c r="T75" s="67"/>
      <c r="U75" s="57"/>
      <c r="V75" s="67"/>
      <c r="W75" s="57"/>
      <c r="X75" s="67"/>
      <c r="Y75" s="57"/>
      <c r="Z75" s="67"/>
      <c r="AA75" s="57"/>
      <c r="AB75" s="67"/>
      <c r="AC75" s="57"/>
      <c r="AD75" s="67"/>
      <c r="AE75" s="57"/>
      <c r="AF75" s="67"/>
      <c r="AG75" s="57"/>
      <c r="AH75" s="67"/>
      <c r="AI75" s="57"/>
      <c r="AJ75" s="67"/>
      <c r="AK75" s="57"/>
      <c r="AL75" s="67"/>
      <c r="AM75" s="57"/>
      <c r="AN75" s="67"/>
      <c r="AO75" s="57"/>
      <c r="AP75" s="67"/>
      <c r="AQ75" s="57"/>
      <c r="AR75" s="67"/>
      <c r="AS75" s="57"/>
      <c r="AT75" s="67"/>
      <c r="AU75" s="57"/>
      <c r="AV75" s="67"/>
      <c r="AW75" s="57"/>
      <c r="AX75" s="67"/>
      <c r="AY75" s="57"/>
      <c r="AZ75" s="67"/>
      <c r="BA75" s="57"/>
      <c r="BB75" s="67"/>
      <c r="BC75" s="57"/>
      <c r="BD75" s="67"/>
      <c r="BE75" s="57"/>
      <c r="BF75" s="67"/>
      <c r="BG75" s="57"/>
      <c r="BH75" s="67"/>
      <c r="BI75" s="57"/>
      <c r="BJ75" s="67"/>
      <c r="BK75" s="57"/>
      <c r="BL75" s="67"/>
      <c r="BM75" s="57"/>
      <c r="BN75" s="67"/>
      <c r="BO75" s="57"/>
      <c r="BP75" s="67"/>
      <c r="BQ75" s="57"/>
      <c r="BR75" s="67"/>
      <c r="BS75" s="57"/>
      <c r="BT75" s="67"/>
      <c r="BU75" s="57"/>
      <c r="BV75" s="67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</row>
    <row r="76" spans="1:240" ht="12" customHeight="1">
      <c r="A76" s="29"/>
      <c r="C76" s="29"/>
      <c r="E76" s="29"/>
      <c r="G76" s="29"/>
      <c r="I76" s="87"/>
      <c r="J76" s="88"/>
      <c r="K76" s="89"/>
      <c r="M76" s="27"/>
      <c r="P76" s="67"/>
      <c r="Q76" s="57"/>
      <c r="R76" s="67"/>
      <c r="S76" s="57"/>
      <c r="T76" s="67"/>
      <c r="U76" s="57"/>
      <c r="V76" s="67"/>
      <c r="W76" s="57"/>
      <c r="X76" s="67"/>
      <c r="Y76" s="57"/>
      <c r="Z76" s="67"/>
      <c r="AA76" s="57"/>
      <c r="AB76" s="67"/>
      <c r="AC76" s="57"/>
      <c r="AD76" s="67"/>
      <c r="AE76" s="57"/>
      <c r="AF76" s="67"/>
      <c r="AG76" s="57"/>
      <c r="AH76" s="67"/>
      <c r="AI76" s="57"/>
      <c r="AJ76" s="67"/>
      <c r="AK76" s="57"/>
      <c r="AL76" s="67"/>
      <c r="AM76" s="57"/>
      <c r="AN76" s="67"/>
      <c r="AO76" s="57"/>
      <c r="AP76" s="67"/>
      <c r="AQ76" s="57"/>
      <c r="AR76" s="67"/>
      <c r="AS76" s="57"/>
      <c r="AT76" s="67"/>
      <c r="AU76" s="57"/>
      <c r="AV76" s="67"/>
      <c r="AW76" s="57"/>
      <c r="AX76" s="67"/>
      <c r="AY76" s="57"/>
      <c r="AZ76" s="67"/>
      <c r="BA76" s="57"/>
      <c r="BB76" s="67"/>
      <c r="BC76" s="57"/>
      <c r="BD76" s="67"/>
      <c r="BE76" s="57"/>
      <c r="BF76" s="67"/>
      <c r="BG76" s="57"/>
      <c r="BH76" s="67"/>
      <c r="BI76" s="57"/>
      <c r="BJ76" s="67"/>
      <c r="BK76" s="57"/>
      <c r="BL76" s="67"/>
      <c r="BM76" s="57"/>
      <c r="BN76" s="67"/>
      <c r="BO76" s="57"/>
      <c r="BP76" s="67"/>
      <c r="BQ76" s="57"/>
      <c r="BR76" s="67"/>
      <c r="BS76" s="57"/>
      <c r="BT76" s="67"/>
      <c r="BU76" s="57"/>
      <c r="BV76" s="67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</row>
    <row r="77" spans="1:240" ht="12" customHeight="1">
      <c r="A77" s="99" t="s">
        <v>75</v>
      </c>
      <c r="B77" s="100" t="s">
        <v>2</v>
      </c>
      <c r="C77" s="101">
        <v>1</v>
      </c>
      <c r="D77" s="101" t="s">
        <v>3</v>
      </c>
      <c r="E77" s="102" t="s">
        <v>4</v>
      </c>
      <c r="F77" s="102"/>
      <c r="G77" s="102"/>
      <c r="H77" s="101"/>
      <c r="I77" s="102"/>
      <c r="J77" s="101"/>
      <c r="K77" s="89"/>
      <c r="L77" s="122" t="s">
        <v>76</v>
      </c>
      <c r="M77" s="122" t="s">
        <v>77</v>
      </c>
      <c r="N77" s="122" t="s">
        <v>78</v>
      </c>
      <c r="P77" s="67"/>
      <c r="Q77" s="57"/>
      <c r="R77" s="67"/>
      <c r="S77" s="57"/>
      <c r="T77" s="67"/>
      <c r="U77" s="57"/>
      <c r="V77" s="67"/>
      <c r="W77" s="57"/>
      <c r="X77" s="67"/>
      <c r="Y77" s="57"/>
      <c r="Z77" s="67"/>
      <c r="AA77" s="57"/>
      <c r="AB77" s="67"/>
      <c r="AC77" s="57"/>
      <c r="AD77" s="67"/>
      <c r="AE77" s="57"/>
      <c r="AF77" s="67"/>
      <c r="AG77" s="57"/>
      <c r="AH77" s="67"/>
      <c r="AI77" s="57"/>
      <c r="AJ77" s="67"/>
      <c r="AK77" s="57"/>
      <c r="AL77" s="67"/>
      <c r="AM77" s="57"/>
      <c r="AN77" s="67"/>
      <c r="AO77" s="57"/>
      <c r="AP77" s="67"/>
      <c r="AQ77" s="57"/>
      <c r="AR77" s="67"/>
      <c r="AS77" s="57"/>
      <c r="AT77" s="67"/>
      <c r="AU77" s="57"/>
      <c r="AV77" s="67"/>
      <c r="AW77" s="57"/>
      <c r="AX77" s="67"/>
      <c r="AY77" s="57"/>
      <c r="AZ77" s="67"/>
      <c r="BA77" s="57"/>
      <c r="BB77" s="67"/>
      <c r="BC77" s="57"/>
      <c r="BD77" s="67"/>
      <c r="BE77" s="57"/>
      <c r="BF77" s="67"/>
      <c r="BG77" s="57"/>
      <c r="BH77" s="67"/>
      <c r="BI77" s="57"/>
      <c r="BJ77" s="67"/>
      <c r="BK77" s="57"/>
      <c r="BL77" s="67"/>
      <c r="BM77" s="57"/>
      <c r="BN77" s="67"/>
      <c r="BO77" s="57"/>
      <c r="BP77" s="67"/>
      <c r="BQ77" s="57"/>
      <c r="BR77" s="67"/>
      <c r="BS77" s="57"/>
      <c r="BT77" s="67"/>
      <c r="BU77" s="57"/>
      <c r="BV77" s="67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</row>
    <row r="78" spans="1:240" ht="12" customHeight="1">
      <c r="A78" s="29"/>
      <c r="C78" s="34" t="s">
        <v>47</v>
      </c>
      <c r="D78" s="34" t="s">
        <v>47</v>
      </c>
      <c r="E78" s="35" t="s">
        <v>47</v>
      </c>
      <c r="F78" s="36"/>
      <c r="G78" s="35"/>
      <c r="H78" s="37"/>
      <c r="I78" s="87"/>
      <c r="J78" s="90"/>
      <c r="K78" s="163" t="s">
        <v>95</v>
      </c>
      <c r="L78" s="38"/>
      <c r="M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</row>
    <row r="79" spans="1:240" ht="12" customHeight="1">
      <c r="A79" s="109">
        <v>1</v>
      </c>
      <c r="B79" s="110">
        <f>+DATOS!A3</f>
        <v>0.51467815125788341</v>
      </c>
      <c r="C79" s="111">
        <v>1</v>
      </c>
      <c r="D79" s="110">
        <f>+DATOS!B3</f>
        <v>2.7881040892193307</v>
      </c>
      <c r="E79" s="111">
        <f>+DATOS!C3</f>
        <v>2.2889842632331905</v>
      </c>
      <c r="F79" s="110"/>
      <c r="G79" s="111"/>
      <c r="H79" s="111"/>
      <c r="I79" s="111"/>
      <c r="J79" s="111"/>
      <c r="K79" s="89"/>
      <c r="L79" s="114">
        <f>INDEX(MMULT($C$79:$E$110,$M$10:$M$12),$A79,1)</f>
        <v>0.87174628425274103</v>
      </c>
      <c r="M79" s="114">
        <f t="shared" ref="M79:M110" si="21">+L79-B79</f>
        <v>0.35706813299485762</v>
      </c>
      <c r="N79" s="114">
        <f t="shared" ref="N79:N110" si="22">+M79*M79</f>
        <v>0.12749765160043333</v>
      </c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</row>
    <row r="80" spans="1:240" ht="12" customHeight="1">
      <c r="A80" s="109">
        <f>+A79+1</f>
        <v>2</v>
      </c>
      <c r="B80" s="110">
        <f>+DATOS!A4</f>
        <v>0.47009840738037745</v>
      </c>
      <c r="C80" s="111">
        <f>+C79</f>
        <v>1</v>
      </c>
      <c r="D80" s="110">
        <f>+DATOS!B4</f>
        <v>2.5188916876574305</v>
      </c>
      <c r="E80" s="111">
        <f>+DATOS!C4</f>
        <v>3.3707865168539324</v>
      </c>
      <c r="F80" s="110"/>
      <c r="G80" s="111"/>
      <c r="H80" s="111"/>
      <c r="I80" s="111"/>
      <c r="J80" s="111"/>
      <c r="K80" s="42"/>
      <c r="L80" s="114">
        <f t="shared" ref="L80:L110" si="23">INDEX(MMULT($C$79:$E$110,$M$10:$M$12),$A80,1)</f>
        <v>1.026794764216693</v>
      </c>
      <c r="M80" s="114">
        <f t="shared" si="21"/>
        <v>0.55669635683631558</v>
      </c>
      <c r="N80" s="114">
        <f t="shared" si="22"/>
        <v>0.30991083371482642</v>
      </c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</row>
    <row r="81" spans="1:240" ht="12" customHeight="1">
      <c r="A81" s="109">
        <f t="shared" ref="A81:A110" si="24">+A80+1</f>
        <v>3</v>
      </c>
      <c r="B81" s="110">
        <f>+DATOS!A5</f>
        <v>1.0404645061669688</v>
      </c>
      <c r="C81" s="111">
        <f t="shared" ref="C81:C110" si="25">+C80</f>
        <v>1</v>
      </c>
      <c r="D81" s="110">
        <f>+DATOS!B5</f>
        <v>5.1020408163265305</v>
      </c>
      <c r="E81" s="111">
        <f>+DATOS!C5</f>
        <v>1.8726591760299625</v>
      </c>
      <c r="F81" s="110"/>
      <c r="G81" s="111"/>
      <c r="H81" s="111"/>
      <c r="I81" s="111"/>
      <c r="J81" s="111"/>
      <c r="K81" s="42"/>
      <c r="L81" s="114">
        <f t="shared" si="23"/>
        <v>1.1402356776854747</v>
      </c>
      <c r="M81" s="114">
        <f t="shared" si="21"/>
        <v>9.9771171518505897E-2</v>
      </c>
      <c r="N81" s="114">
        <f t="shared" si="22"/>
        <v>9.9542866661751217E-3</v>
      </c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</row>
    <row r="82" spans="1:240" ht="12" customHeight="1">
      <c r="A82" s="109">
        <f t="shared" si="24"/>
        <v>4</v>
      </c>
      <c r="B82" s="110">
        <f>+DATOS!A6</f>
        <v>0.51177311101230993</v>
      </c>
      <c r="C82" s="111">
        <f t="shared" si="25"/>
        <v>1</v>
      </c>
      <c r="D82" s="110">
        <f>+DATOS!B6</f>
        <v>2.4330900243309004</v>
      </c>
      <c r="E82" s="111">
        <f>+DATOS!C6</f>
        <v>2.3668639053254439</v>
      </c>
      <c r="F82" s="110"/>
      <c r="G82" s="111"/>
      <c r="H82" s="111"/>
      <c r="I82" s="111"/>
      <c r="J82" s="111"/>
      <c r="K82" s="42"/>
      <c r="L82" s="114">
        <f t="shared" si="23"/>
        <v>0.8330782341654972</v>
      </c>
      <c r="M82" s="114">
        <f t="shared" si="21"/>
        <v>0.32130512315318727</v>
      </c>
      <c r="N82" s="114">
        <f t="shared" si="22"/>
        <v>0.10323698216448483</v>
      </c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</row>
    <row r="83" spans="1:240" ht="12" customHeight="1">
      <c r="A83" s="109">
        <f t="shared" si="24"/>
        <v>5</v>
      </c>
      <c r="B83" s="110">
        <f>+DATOS!A7</f>
        <v>0.61908683088419769</v>
      </c>
      <c r="C83" s="111">
        <f t="shared" si="25"/>
        <v>1</v>
      </c>
      <c r="D83" s="110">
        <f>+DATOS!B7</f>
        <v>0.5</v>
      </c>
      <c r="E83" s="111">
        <f>+DATOS!C7</f>
        <v>2.2471910112359552</v>
      </c>
      <c r="F83" s="110"/>
      <c r="G83" s="111"/>
      <c r="H83" s="111"/>
      <c r="I83" s="111"/>
      <c r="J83" s="111"/>
      <c r="K83" s="42"/>
      <c r="L83" s="114">
        <f t="shared" si="23"/>
        <v>0.52450680622709411</v>
      </c>
      <c r="M83" s="114">
        <f t="shared" si="21"/>
        <v>-9.4580024657103579E-2</v>
      </c>
      <c r="N83" s="114">
        <f t="shared" si="22"/>
        <v>8.9453810641383202E-3</v>
      </c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</row>
    <row r="84" spans="1:240" ht="12" customHeight="1">
      <c r="A84" s="109">
        <f t="shared" si="24"/>
        <v>6</v>
      </c>
      <c r="B84" s="110">
        <f>+DATOS!A8</f>
        <v>1.9913120151677626</v>
      </c>
      <c r="C84" s="111">
        <f t="shared" si="25"/>
        <v>1</v>
      </c>
      <c r="D84" s="110">
        <f>+DATOS!B8</f>
        <v>4.6712802768166091</v>
      </c>
      <c r="E84" s="111">
        <f>+DATOS!C8</f>
        <v>1.9780219780219781</v>
      </c>
      <c r="F84" s="110"/>
      <c r="G84" s="111"/>
      <c r="H84" s="111"/>
      <c r="I84" s="111"/>
      <c r="J84" s="111"/>
      <c r="K84" s="42"/>
      <c r="L84" s="114">
        <f t="shared" si="23"/>
        <v>1.095276271595933</v>
      </c>
      <c r="M84" s="114">
        <f t="shared" si="21"/>
        <v>-0.89603574357182958</v>
      </c>
      <c r="N84" s="114">
        <f t="shared" si="22"/>
        <v>0.8028800537583215</v>
      </c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</row>
    <row r="85" spans="1:240" ht="12" customHeight="1">
      <c r="A85" s="109">
        <f t="shared" si="24"/>
        <v>7</v>
      </c>
      <c r="B85" s="110">
        <f>+DATOS!A9</f>
        <v>1.0392873339087716</v>
      </c>
      <c r="C85" s="111">
        <f t="shared" si="25"/>
        <v>1</v>
      </c>
      <c r="D85" s="110">
        <f>+DATOS!B9</f>
        <v>2.28494623655914</v>
      </c>
      <c r="E85" s="111">
        <f>+DATOS!C9</f>
        <v>3.0944625407166124</v>
      </c>
      <c r="F85" s="110"/>
      <c r="G85" s="111"/>
      <c r="H85" s="111"/>
      <c r="I85" s="111"/>
      <c r="J85" s="111"/>
      <c r="K85" s="42"/>
      <c r="L85" s="114">
        <f t="shared" si="23"/>
        <v>0.94224870971708641</v>
      </c>
      <c r="M85" s="114">
        <f t="shared" si="21"/>
        <v>-9.7038624191685185E-2</v>
      </c>
      <c r="N85" s="114">
        <f t="shared" si="22"/>
        <v>9.4164945850151085E-3</v>
      </c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</row>
    <row r="86" spans="1:240" ht="12" customHeight="1">
      <c r="A86" s="109">
        <f t="shared" si="24"/>
        <v>8</v>
      </c>
      <c r="B86" s="110">
        <f>+DATOS!A10</f>
        <v>1.0112963335285625</v>
      </c>
      <c r="C86" s="111">
        <f t="shared" si="25"/>
        <v>1</v>
      </c>
      <c r="D86" s="110">
        <f>+DATOS!B10</f>
        <v>2.1487603305785123</v>
      </c>
      <c r="E86" s="111">
        <f>+DATOS!C10</f>
        <v>3.0710172744721689</v>
      </c>
      <c r="F86" s="110"/>
      <c r="G86" s="111"/>
      <c r="H86" s="111"/>
      <c r="I86" s="111"/>
      <c r="J86" s="111"/>
      <c r="K86" s="42"/>
      <c r="L86" s="114">
        <f t="shared" si="23"/>
        <v>0.9178032536038323</v>
      </c>
      <c r="M86" s="114">
        <f t="shared" si="21"/>
        <v>-9.3493079924730216E-2</v>
      </c>
      <c r="N86" s="114">
        <f t="shared" si="22"/>
        <v>8.7409559938119927E-3</v>
      </c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</row>
    <row r="87" spans="1:240" ht="12" customHeight="1">
      <c r="A87" s="109">
        <f t="shared" si="24"/>
        <v>9</v>
      </c>
      <c r="B87" s="110">
        <f>+DATOS!A11</f>
        <v>0.89144037002641485</v>
      </c>
      <c r="C87" s="111">
        <f t="shared" si="25"/>
        <v>1</v>
      </c>
      <c r="D87" s="110">
        <f>+DATOS!B11</f>
        <v>2.1538461538461537</v>
      </c>
      <c r="E87" s="111">
        <f>+DATOS!C11</f>
        <v>4.1139240506329111</v>
      </c>
      <c r="F87" s="110"/>
      <c r="G87" s="111"/>
      <c r="H87" s="111"/>
      <c r="I87" s="111"/>
      <c r="J87" s="111"/>
      <c r="K87" s="42"/>
      <c r="L87" s="114">
        <f t="shared" si="23"/>
        <v>1.1065639415442772</v>
      </c>
      <c r="M87" s="114">
        <f t="shared" si="21"/>
        <v>0.21512357151786232</v>
      </c>
      <c r="N87" s="114">
        <f t="shared" si="22"/>
        <v>4.6278151022600827E-2</v>
      </c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</row>
    <row r="88" spans="1:240" ht="12" customHeight="1">
      <c r="A88" s="109">
        <f t="shared" si="24"/>
        <v>10</v>
      </c>
      <c r="B88" s="110">
        <f>+DATOS!A12</f>
        <v>1.6178051289640676</v>
      </c>
      <c r="C88" s="111">
        <f t="shared" si="25"/>
        <v>1</v>
      </c>
      <c r="D88" s="110">
        <f>+DATOS!B12</f>
        <v>2.0202020202020203</v>
      </c>
      <c r="E88" s="111">
        <f>+DATOS!C12</f>
        <v>3.6363636363636362</v>
      </c>
      <c r="F88" s="110"/>
      <c r="G88" s="111"/>
      <c r="H88" s="111"/>
      <c r="I88" s="111"/>
      <c r="J88" s="111"/>
      <c r="K88" s="42"/>
      <c r="L88" s="114">
        <f t="shared" si="23"/>
        <v>1.000632160492898</v>
      </c>
      <c r="M88" s="114">
        <f t="shared" si="21"/>
        <v>-0.61717296847116954</v>
      </c>
      <c r="N88" s="114">
        <f t="shared" si="22"/>
        <v>0.38090247301151525</v>
      </c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</row>
    <row r="89" spans="1:240" ht="12" customHeight="1">
      <c r="A89" s="109">
        <f t="shared" si="24"/>
        <v>11</v>
      </c>
      <c r="B89" s="110">
        <f>+DATOS!A13</f>
        <v>1.3791157464664827</v>
      </c>
      <c r="C89" s="111">
        <f t="shared" si="25"/>
        <v>1</v>
      </c>
      <c r="D89" s="110">
        <f>+DATOS!B13</f>
        <v>3.3755274261603376</v>
      </c>
      <c r="E89" s="111">
        <f>+DATOS!C13</f>
        <v>4.4334975369458132</v>
      </c>
      <c r="F89" s="110"/>
      <c r="G89" s="111"/>
      <c r="H89" s="111"/>
      <c r="I89" s="111"/>
      <c r="J89" s="111"/>
      <c r="K89" s="42"/>
      <c r="L89" s="114">
        <f t="shared" si="23"/>
        <v>1.3455516819959121</v>
      </c>
      <c r="M89" s="114">
        <f t="shared" si="21"/>
        <v>-3.3564064470570587E-2</v>
      </c>
      <c r="N89" s="114">
        <f t="shared" si="22"/>
        <v>1.1265464237846189E-3</v>
      </c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</row>
    <row r="90" spans="1:240" ht="12" customHeight="1">
      <c r="A90" s="109">
        <f t="shared" si="24"/>
        <v>12</v>
      </c>
      <c r="B90" s="110">
        <f>+DATOS!A14</f>
        <v>0.7269969554512673</v>
      </c>
      <c r="C90" s="111">
        <f t="shared" si="25"/>
        <v>1</v>
      </c>
      <c r="D90" s="110">
        <f>+DATOS!B14</f>
        <v>4.4680851063829783</v>
      </c>
      <c r="E90" s="111">
        <f>+DATOS!C14</f>
        <v>1.9125683060109289</v>
      </c>
      <c r="F90" s="110"/>
      <c r="G90" s="111"/>
      <c r="H90" s="111"/>
      <c r="I90" s="111"/>
      <c r="J90" s="111"/>
      <c r="K90" s="42"/>
      <c r="L90" s="114">
        <f t="shared" si="23"/>
        <v>1.0533093383723857</v>
      </c>
      <c r="M90" s="114">
        <f t="shared" si="21"/>
        <v>0.32631238292111842</v>
      </c>
      <c r="N90" s="114">
        <f t="shared" si="22"/>
        <v>0.10647977124765862</v>
      </c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</row>
    <row r="91" spans="1:240" ht="12" customHeight="1">
      <c r="A91" s="109">
        <f t="shared" si="24"/>
        <v>13</v>
      </c>
      <c r="B91" s="110">
        <f>+DATOS!A15</f>
        <v>2.0479325524554977</v>
      </c>
      <c r="C91" s="111">
        <f t="shared" si="25"/>
        <v>1</v>
      </c>
      <c r="D91" s="110">
        <f>+DATOS!B15</f>
        <v>2.6570048309178742</v>
      </c>
      <c r="E91" s="111">
        <f>+DATOS!C15</f>
        <v>3.4364261168384878</v>
      </c>
      <c r="F91" s="110"/>
      <c r="G91" s="111"/>
      <c r="H91" s="111"/>
      <c r="I91" s="111"/>
      <c r="J91" s="111"/>
      <c r="K91" s="42"/>
      <c r="L91" s="114">
        <f t="shared" si="23"/>
        <v>1.0591327547028655</v>
      </c>
      <c r="M91" s="114">
        <f t="shared" si="21"/>
        <v>-0.98879979775263216</v>
      </c>
      <c r="N91" s="114">
        <f t="shared" si="22"/>
        <v>0.97772504003564631</v>
      </c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</row>
    <row r="92" spans="1:240" ht="12" customHeight="1">
      <c r="A92" s="109">
        <f t="shared" si="24"/>
        <v>14</v>
      </c>
      <c r="B92" s="110">
        <f>+DATOS!A16</f>
        <v>0.72457935567206277</v>
      </c>
      <c r="C92" s="111">
        <f t="shared" si="25"/>
        <v>1</v>
      </c>
      <c r="D92" s="110">
        <f>+DATOS!B16</f>
        <v>2.1333333333333333</v>
      </c>
      <c r="E92" s="111">
        <f>+DATOS!C16</f>
        <v>1.6501650165016502</v>
      </c>
      <c r="F92" s="110"/>
      <c r="G92" s="111"/>
      <c r="H92" s="111"/>
      <c r="I92" s="111"/>
      <c r="J92" s="111"/>
      <c r="K92" s="42"/>
      <c r="L92" s="114">
        <f t="shared" si="23"/>
        <v>0.65937472787516427</v>
      </c>
      <c r="M92" s="114">
        <f t="shared" si="21"/>
        <v>-6.5204627796898507E-2</v>
      </c>
      <c r="N92" s="114">
        <f t="shared" si="22"/>
        <v>4.2516434861320698E-3</v>
      </c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</row>
    <row r="93" spans="1:240" ht="12" customHeight="1">
      <c r="A93" s="109">
        <f t="shared" si="24"/>
        <v>15</v>
      </c>
      <c r="B93" s="110">
        <f>+DATOS!A17</f>
        <v>0.84537799030635552</v>
      </c>
      <c r="C93" s="111">
        <f t="shared" si="25"/>
        <v>1</v>
      </c>
      <c r="D93" s="110">
        <f>+DATOS!B17</f>
        <v>4.3367346938775508</v>
      </c>
      <c r="E93" s="111">
        <f>+DATOS!C17</f>
        <v>4.5936395759717312</v>
      </c>
      <c r="F93" s="110"/>
      <c r="G93" s="111"/>
      <c r="H93" s="111"/>
      <c r="I93" s="111"/>
      <c r="J93" s="111"/>
      <c r="K93" s="42"/>
      <c r="L93" s="114">
        <f t="shared" si="23"/>
        <v>1.517127090247423</v>
      </c>
      <c r="M93" s="114">
        <f t="shared" si="21"/>
        <v>0.67174909994106746</v>
      </c>
      <c r="N93" s="114">
        <f t="shared" si="22"/>
        <v>0.45124685327163422</v>
      </c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</row>
    <row r="94" spans="1:240" ht="12" customHeight="1">
      <c r="A94" s="109">
        <f t="shared" si="24"/>
        <v>16</v>
      </c>
      <c r="B94" s="110">
        <f>+DATOS!A18</f>
        <v>1.0172588538806442</v>
      </c>
      <c r="C94" s="111">
        <f t="shared" si="25"/>
        <v>1</v>
      </c>
      <c r="D94" s="110">
        <f>+DATOS!B18</f>
        <v>2.8028028028028027</v>
      </c>
      <c r="E94" s="111">
        <f>+DATOS!C18</f>
        <v>2.4122807017543861</v>
      </c>
      <c r="F94" s="110"/>
      <c r="G94" s="111"/>
      <c r="H94" s="111"/>
      <c r="I94" s="111"/>
      <c r="J94" s="111"/>
      <c r="K94" s="42"/>
      <c r="L94" s="114">
        <f t="shared" si="23"/>
        <v>0.89615528662144817</v>
      </c>
      <c r="M94" s="114">
        <f t="shared" si="21"/>
        <v>-0.12110356725919602</v>
      </c>
      <c r="N94" s="114">
        <f t="shared" si="22"/>
        <v>1.4666074002902615E-2</v>
      </c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</row>
    <row r="95" spans="1:240" ht="12" customHeight="1">
      <c r="A95" s="109">
        <f t="shared" si="24"/>
        <v>17</v>
      </c>
      <c r="B95" s="110">
        <f>+DATOS!A19</f>
        <v>1.2525899114283301</v>
      </c>
      <c r="C95" s="111">
        <f t="shared" si="25"/>
        <v>1</v>
      </c>
      <c r="D95" s="110">
        <f>+DATOS!B19</f>
        <v>4.358353510895884</v>
      </c>
      <c r="E95" s="111">
        <f>+DATOS!C19</f>
        <v>2.2662889518413598</v>
      </c>
      <c r="F95" s="110"/>
      <c r="G95" s="111"/>
      <c r="H95" s="111"/>
      <c r="I95" s="111"/>
      <c r="J95" s="111"/>
      <c r="K95" s="42"/>
      <c r="L95" s="114">
        <f t="shared" si="23"/>
        <v>1.1007834373176808</v>
      </c>
      <c r="M95" s="114">
        <f t="shared" si="21"/>
        <v>-0.15180647411064929</v>
      </c>
      <c r="N95" s="114">
        <f t="shared" si="22"/>
        <v>2.3045205581907233E-2</v>
      </c>
      <c r="P95" s="71"/>
      <c r="Q95" s="57"/>
      <c r="R95" s="71"/>
      <c r="S95" s="57"/>
      <c r="T95" s="71"/>
      <c r="U95" s="57"/>
      <c r="V95" s="71"/>
      <c r="W95" s="57"/>
      <c r="X95" s="71"/>
      <c r="Y95" s="57"/>
      <c r="Z95" s="71"/>
      <c r="AA95" s="57"/>
      <c r="AB95" s="71"/>
      <c r="AC95" s="57"/>
      <c r="AD95" s="71"/>
      <c r="AE95" s="57"/>
      <c r="AF95" s="71"/>
      <c r="AG95" s="57"/>
      <c r="AH95" s="71"/>
      <c r="AI95" s="57"/>
      <c r="AJ95" s="71"/>
      <c r="AK95" s="57"/>
      <c r="AL95" s="71"/>
      <c r="AM95" s="57"/>
      <c r="AN95" s="71"/>
      <c r="AO95" s="57"/>
      <c r="AP95" s="71"/>
      <c r="AQ95" s="57"/>
      <c r="AR95" s="71"/>
      <c r="AS95" s="57"/>
      <c r="AT95" s="71"/>
      <c r="AU95" s="57"/>
      <c r="AV95" s="71"/>
      <c r="AW95" s="57"/>
      <c r="AX95" s="71"/>
      <c r="AY95" s="57"/>
      <c r="AZ95" s="71"/>
      <c r="BA95" s="57"/>
      <c r="BB95" s="71"/>
      <c r="BC95" s="57"/>
      <c r="BD95" s="71"/>
      <c r="BE95" s="57"/>
      <c r="BF95" s="71"/>
      <c r="BG95" s="57"/>
      <c r="BH95" s="71"/>
      <c r="BI95" s="57"/>
      <c r="BJ95" s="71"/>
      <c r="BK95" s="57"/>
      <c r="BL95" s="71"/>
      <c r="BM95" s="57"/>
      <c r="BN95" s="71"/>
      <c r="BO95" s="57"/>
      <c r="BP95" s="71"/>
      <c r="BQ95" s="57"/>
      <c r="BR95" s="71"/>
      <c r="BS95" s="57"/>
      <c r="BT95" s="71"/>
      <c r="BU95" s="57"/>
      <c r="BV95" s="71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</row>
    <row r="96" spans="1:240" ht="12" customHeight="1">
      <c r="A96" s="109">
        <f t="shared" si="24"/>
        <v>18</v>
      </c>
      <c r="B96" s="110">
        <f>+DATOS!A20</f>
        <v>1.1894711278390437</v>
      </c>
      <c r="C96" s="111">
        <f t="shared" si="25"/>
        <v>1</v>
      </c>
      <c r="D96" s="110">
        <f>+DATOS!B20</f>
        <v>3.3078880407124682</v>
      </c>
      <c r="E96" s="111">
        <f>+DATOS!C20</f>
        <v>4.3209876543209873</v>
      </c>
      <c r="F96" s="110"/>
      <c r="G96" s="111"/>
      <c r="H96" s="111"/>
      <c r="I96" s="111"/>
      <c r="J96" s="111"/>
      <c r="K96" s="42"/>
      <c r="L96" s="114">
        <f t="shared" si="23"/>
        <v>1.3152272972819876</v>
      </c>
      <c r="M96" s="114">
        <f t="shared" si="21"/>
        <v>0.12575616944294388</v>
      </c>
      <c r="N96" s="114">
        <f t="shared" si="22"/>
        <v>1.5814614152962411E-2</v>
      </c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</row>
    <row r="97" spans="1:240" ht="12" customHeight="1">
      <c r="A97" s="109">
        <f t="shared" si="24"/>
        <v>19</v>
      </c>
      <c r="B97" s="110">
        <f>+DATOS!A21</f>
        <v>1.3377571166020739</v>
      </c>
      <c r="C97" s="111">
        <f t="shared" si="25"/>
        <v>1</v>
      </c>
      <c r="D97" s="110">
        <f>+DATOS!B21</f>
        <v>4.2056074766355138</v>
      </c>
      <c r="E97" s="111">
        <f>+DATOS!C21</f>
        <v>2.2727272727272729</v>
      </c>
      <c r="F97" s="110"/>
      <c r="G97" s="111"/>
      <c r="H97" s="111"/>
      <c r="I97" s="111"/>
      <c r="J97" s="111"/>
      <c r="K97" s="42"/>
      <c r="L97" s="114">
        <f t="shared" si="23"/>
        <v>1.079266504792374</v>
      </c>
      <c r="M97" s="114">
        <f t="shared" si="21"/>
        <v>-0.2584906118096999</v>
      </c>
      <c r="N97" s="114">
        <f t="shared" si="22"/>
        <v>6.6817396393752962E-2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</row>
    <row r="98" spans="1:240" ht="12" customHeight="1">
      <c r="A98" s="109">
        <f t="shared" si="24"/>
        <v>20</v>
      </c>
      <c r="B98" s="110">
        <f>+DATOS!A22</f>
        <v>0.96505152775725955</v>
      </c>
      <c r="C98" s="111">
        <f t="shared" si="25"/>
        <v>1</v>
      </c>
      <c r="D98" s="110">
        <f>+DATOS!B22</f>
        <v>1.5544041450777202</v>
      </c>
      <c r="E98" s="111">
        <f>+DATOS!C22</f>
        <v>3.5483870967741935</v>
      </c>
      <c r="F98" s="110"/>
      <c r="G98" s="111"/>
      <c r="H98" s="111"/>
      <c r="I98" s="111"/>
      <c r="J98" s="111"/>
      <c r="K98" s="42"/>
      <c r="L98" s="114">
        <f t="shared" si="23"/>
        <v>0.91561747203335764</v>
      </c>
      <c r="M98" s="114">
        <f t="shared" si="21"/>
        <v>-4.9434055723901915E-2</v>
      </c>
      <c r="N98" s="114">
        <f t="shared" si="22"/>
        <v>2.4437258653138396E-3</v>
      </c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</row>
    <row r="99" spans="1:240" ht="12" customHeight="1">
      <c r="A99" s="109">
        <f t="shared" si="24"/>
        <v>21</v>
      </c>
      <c r="B99" s="110">
        <f>+DATOS!A23</f>
        <v>0.81030333439952451</v>
      </c>
      <c r="C99" s="111">
        <f t="shared" si="25"/>
        <v>1</v>
      </c>
      <c r="D99" s="110">
        <f>+DATOS!B23</f>
        <v>0.47169811320754718</v>
      </c>
      <c r="E99" s="111">
        <f>+DATOS!C23</f>
        <v>2.7777777777777777</v>
      </c>
      <c r="F99" s="110"/>
      <c r="G99" s="111"/>
      <c r="H99" s="111"/>
      <c r="I99" s="111"/>
      <c r="J99" s="111"/>
      <c r="K99" s="42"/>
      <c r="L99" s="114">
        <f t="shared" si="23"/>
        <v>0.61595423145466532</v>
      </c>
      <c r="M99" s="114">
        <f t="shared" si="21"/>
        <v>-0.19434910294485919</v>
      </c>
      <c r="N99" s="114">
        <f t="shared" si="22"/>
        <v>3.7771573815471471E-2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</row>
    <row r="100" spans="1:240" ht="12" customHeight="1">
      <c r="A100" s="109">
        <f t="shared" si="24"/>
        <v>22</v>
      </c>
      <c r="B100" s="110">
        <f>+DATOS!A24</f>
        <v>0.45241483015558243</v>
      </c>
      <c r="C100" s="111">
        <f t="shared" si="25"/>
        <v>1</v>
      </c>
      <c r="D100" s="110">
        <f>+DATOS!B24</f>
        <v>2.5</v>
      </c>
      <c r="E100" s="111">
        <f>+DATOS!C24</f>
        <v>1.9830028328611897</v>
      </c>
      <c r="F100" s="110"/>
      <c r="G100" s="111"/>
      <c r="H100" s="111"/>
      <c r="I100" s="111"/>
      <c r="J100" s="111"/>
      <c r="K100" s="42"/>
      <c r="L100" s="114">
        <f t="shared" si="23"/>
        <v>0.77381314777827226</v>
      </c>
      <c r="M100" s="114">
        <f t="shared" si="21"/>
        <v>0.32139831762268983</v>
      </c>
      <c r="N100" s="114">
        <f t="shared" si="22"/>
        <v>0.10329687857069542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</row>
    <row r="101" spans="1:240" ht="12" customHeight="1">
      <c r="A101" s="109">
        <f t="shared" si="24"/>
        <v>23</v>
      </c>
      <c r="B101" s="110">
        <f>+DATOS!A25</f>
        <v>0.76971759111365601</v>
      </c>
      <c r="C101" s="111">
        <f t="shared" si="25"/>
        <v>1</v>
      </c>
      <c r="D101" s="110">
        <f>+DATOS!B25</f>
        <v>1.75</v>
      </c>
      <c r="E101" s="111">
        <f>+DATOS!C25</f>
        <v>3.9215686274509802</v>
      </c>
      <c r="F101" s="110"/>
      <c r="G101" s="111"/>
      <c r="H101" s="111"/>
      <c r="I101" s="111"/>
      <c r="J101" s="111"/>
      <c r="K101" s="42"/>
      <c r="L101" s="114">
        <f t="shared" si="23"/>
        <v>1.0119305069647362</v>
      </c>
      <c r="M101" s="114">
        <f t="shared" si="21"/>
        <v>0.24221291585108018</v>
      </c>
      <c r="N101" s="114">
        <f t="shared" si="22"/>
        <v>5.8667096605082451E-2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</row>
    <row r="102" spans="1:240" ht="12" customHeight="1">
      <c r="A102" s="109">
        <f t="shared" si="24"/>
        <v>24</v>
      </c>
      <c r="B102" s="110">
        <f>+DATOS!A26</f>
        <v>0.83438810894470616</v>
      </c>
      <c r="C102" s="111">
        <f t="shared" si="25"/>
        <v>1</v>
      </c>
      <c r="D102" s="110">
        <f>+DATOS!B26</f>
        <v>2.9</v>
      </c>
      <c r="E102" s="111">
        <f>+DATOS!C26</f>
        <v>2.9</v>
      </c>
      <c r="F102" s="110"/>
      <c r="G102" s="111"/>
      <c r="H102" s="111"/>
      <c r="I102" s="111"/>
      <c r="J102" s="111"/>
      <c r="K102" s="42"/>
      <c r="L102" s="114">
        <f t="shared" si="23"/>
        <v>0.99850729128428917</v>
      </c>
      <c r="M102" s="114">
        <f t="shared" si="21"/>
        <v>0.164119182339583</v>
      </c>
      <c r="N102" s="114">
        <f t="shared" si="22"/>
        <v>2.6935106011813294E-2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</row>
    <row r="103" spans="1:240" ht="12" customHeight="1">
      <c r="A103" s="109">
        <f t="shared" si="24"/>
        <v>25</v>
      </c>
      <c r="B103" s="110">
        <f>+DATOS!A27</f>
        <v>1.8865816752561022</v>
      </c>
      <c r="C103" s="111">
        <f t="shared" si="25"/>
        <v>1</v>
      </c>
      <c r="D103" s="110">
        <f>+DATOS!B27</f>
        <v>2.6809651474530831</v>
      </c>
      <c r="E103" s="111">
        <f>+DATOS!C27</f>
        <v>6.2</v>
      </c>
      <c r="F103" s="110"/>
      <c r="G103" s="111"/>
      <c r="H103" s="111"/>
      <c r="I103" s="111"/>
      <c r="J103" s="111"/>
      <c r="K103" s="42"/>
      <c r="L103" s="114">
        <f t="shared" si="23"/>
        <v>1.5608816602117801</v>
      </c>
      <c r="M103" s="114">
        <f t="shared" si="21"/>
        <v>-0.32570001504432211</v>
      </c>
      <c r="N103" s="114">
        <f t="shared" si="22"/>
        <v>0.10608049979987165</v>
      </c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</row>
    <row r="104" spans="1:240" ht="12" customHeight="1">
      <c r="A104" s="109">
        <f t="shared" si="24"/>
        <v>26</v>
      </c>
      <c r="B104" s="110">
        <f>+DATOS!A28</f>
        <v>0.70703151164245837</v>
      </c>
      <c r="C104" s="111">
        <f t="shared" si="25"/>
        <v>1</v>
      </c>
      <c r="D104" s="110">
        <f>+DATOS!B28</f>
        <v>4.2821158690176322</v>
      </c>
      <c r="E104" s="111">
        <f>+DATOS!C28</f>
        <v>1.4598540145985401</v>
      </c>
      <c r="F104" s="110"/>
      <c r="G104" s="111"/>
      <c r="H104" s="111"/>
      <c r="I104" s="111"/>
      <c r="J104" s="111"/>
      <c r="K104" s="42"/>
      <c r="L104" s="114">
        <f t="shared" si="23"/>
        <v>0.94408809492420309</v>
      </c>
      <c r="M104" s="114">
        <f t="shared" si="21"/>
        <v>0.23705658328174473</v>
      </c>
      <c r="N104" s="114">
        <f t="shared" si="22"/>
        <v>5.6195823677214776E-2</v>
      </c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</row>
    <row r="105" spans="1:240" s="39" customFormat="1" ht="13.5" customHeight="1">
      <c r="A105" s="109">
        <f t="shared" si="24"/>
        <v>27</v>
      </c>
      <c r="B105" s="110">
        <f>+DATOS!A29</f>
        <v>0.87181938474640897</v>
      </c>
      <c r="C105" s="111">
        <f t="shared" si="25"/>
        <v>1</v>
      </c>
      <c r="D105" s="110">
        <f>+DATOS!B29</f>
        <v>1.4254385964912282</v>
      </c>
      <c r="E105" s="111">
        <f>+DATOS!C29</f>
        <v>4.2709867452135493</v>
      </c>
      <c r="F105" s="110"/>
      <c r="G105" s="111"/>
      <c r="H105" s="111"/>
      <c r="I105" s="111"/>
      <c r="J105" s="111"/>
      <c r="K105" s="42"/>
      <c r="L105" s="114">
        <f t="shared" si="23"/>
        <v>1.0267340903776467</v>
      </c>
      <c r="M105" s="114">
        <f t="shared" si="21"/>
        <v>0.15491470563123777</v>
      </c>
      <c r="N105" s="114">
        <f t="shared" si="22"/>
        <v>2.3998566020813052E-2</v>
      </c>
      <c r="O105" s="29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</row>
    <row r="106" spans="1:240">
      <c r="A106" s="109">
        <f t="shared" si="24"/>
        <v>28</v>
      </c>
      <c r="B106" s="110">
        <f>+DATOS!A30</f>
        <v>1.2140982372434459</v>
      </c>
      <c r="C106" s="111">
        <f t="shared" si="25"/>
        <v>1</v>
      </c>
      <c r="D106" s="110">
        <f>+DATOS!B30</f>
        <v>2.7961362480935437</v>
      </c>
      <c r="E106" s="111">
        <f>+DATOS!C30</f>
        <v>2.1077283372365341</v>
      </c>
      <c r="F106" s="110"/>
      <c r="G106" s="111"/>
      <c r="H106" s="111"/>
      <c r="I106" s="111"/>
      <c r="J106" s="111"/>
      <c r="K106" s="42"/>
      <c r="L106" s="114">
        <f t="shared" si="23"/>
        <v>0.84026363881022725</v>
      </c>
      <c r="M106" s="114">
        <f t="shared" si="21"/>
        <v>-0.37383459843321865</v>
      </c>
      <c r="N106" s="114">
        <f t="shared" si="22"/>
        <v>0.13975230698572583</v>
      </c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</row>
    <row r="107" spans="1:240">
      <c r="A107" s="109">
        <f t="shared" si="24"/>
        <v>29</v>
      </c>
      <c r="B107" s="110">
        <f>+DATOS!A31</f>
        <v>0.65495777537521782</v>
      </c>
      <c r="C107" s="111">
        <f t="shared" si="25"/>
        <v>1</v>
      </c>
      <c r="D107" s="110">
        <f>+DATOS!B31</f>
        <v>2.255639097744361</v>
      </c>
      <c r="E107" s="111">
        <f>+DATOS!C31</f>
        <v>1.7804154302670623</v>
      </c>
      <c r="F107" s="110"/>
      <c r="G107" s="111"/>
      <c r="H107" s="111"/>
      <c r="I107" s="111"/>
      <c r="J107" s="111"/>
      <c r="K107" s="42"/>
      <c r="L107" s="114">
        <f t="shared" si="23"/>
        <v>0.70101330374551285</v>
      </c>
      <c r="M107" s="114">
        <f t="shared" si="21"/>
        <v>4.6055528370295029E-2</v>
      </c>
      <c r="N107" s="114">
        <f t="shared" si="22"/>
        <v>2.1211116934670505E-3</v>
      </c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</row>
    <row r="108" spans="1:240">
      <c r="A108" s="109">
        <f t="shared" si="24"/>
        <v>30</v>
      </c>
      <c r="B108" s="110">
        <f>+DATOS!A32</f>
        <v>0.87208493126107378</v>
      </c>
      <c r="C108" s="111">
        <f t="shared" si="25"/>
        <v>1</v>
      </c>
      <c r="D108" s="110">
        <f>+DATOS!B32</f>
        <v>2.7</v>
      </c>
      <c r="E108" s="111">
        <f>+DATOS!C32</f>
        <v>3.1</v>
      </c>
      <c r="F108" s="110"/>
      <c r="G108" s="111"/>
      <c r="H108" s="111"/>
      <c r="I108" s="111"/>
      <c r="J108" s="111"/>
      <c r="K108" s="42"/>
      <c r="L108" s="114">
        <f t="shared" si="23"/>
        <v>1.0048682720199851</v>
      </c>
      <c r="M108" s="114">
        <f t="shared" si="21"/>
        <v>0.13278334075891129</v>
      </c>
      <c r="N108" s="114">
        <f t="shared" si="22"/>
        <v>1.7631415583097155E-2</v>
      </c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</row>
    <row r="109" spans="1:240">
      <c r="A109" s="109">
        <f t="shared" si="24"/>
        <v>31</v>
      </c>
      <c r="B109" s="110">
        <f>+DATOS!A33</f>
        <v>0.30229236917942648</v>
      </c>
      <c r="C109" s="111">
        <f t="shared" si="25"/>
        <v>1</v>
      </c>
      <c r="D109" s="110">
        <f>+DATOS!B33</f>
        <v>1.3182674199623352</v>
      </c>
      <c r="E109" s="111">
        <f>+DATOS!C33</f>
        <v>2.2172949002217295</v>
      </c>
      <c r="F109" s="110"/>
      <c r="G109" s="111"/>
      <c r="H109" s="111"/>
      <c r="I109" s="111"/>
      <c r="J109" s="111"/>
      <c r="K109" s="42"/>
      <c r="L109" s="114">
        <f t="shared" si="23"/>
        <v>0.6406021995875737</v>
      </c>
      <c r="M109" s="114">
        <f t="shared" si="21"/>
        <v>0.33830983040814722</v>
      </c>
      <c r="N109" s="114">
        <f t="shared" si="22"/>
        <v>0.11445354135078933</v>
      </c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</row>
    <row r="110" spans="1:240" s="40" customFormat="1" ht="12.75" customHeight="1">
      <c r="A110" s="109">
        <f t="shared" si="24"/>
        <v>32</v>
      </c>
      <c r="B110" s="110">
        <f>+DATOS!A34</f>
        <v>0.94561507578394899</v>
      </c>
      <c r="C110" s="111">
        <f t="shared" si="25"/>
        <v>1</v>
      </c>
      <c r="D110" s="110">
        <f>+DATOS!B34</f>
        <v>3.4102306920762286</v>
      </c>
      <c r="E110" s="111">
        <f>+DATOS!C34</f>
        <v>2.4636058230683089</v>
      </c>
      <c r="F110" s="110"/>
      <c r="G110" s="111"/>
      <c r="H110" s="111"/>
      <c r="I110" s="111"/>
      <c r="J110" s="111"/>
      <c r="K110" s="42"/>
      <c r="L110" s="114">
        <f t="shared" si="23"/>
        <v>0.99559001935685743</v>
      </c>
      <c r="M110" s="114">
        <f t="shared" si="21"/>
        <v>4.9974943572908437E-2</v>
      </c>
      <c r="N110" s="114">
        <f t="shared" si="22"/>
        <v>2.4974949851153823E-3</v>
      </c>
      <c r="O110" s="29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</row>
    <row r="111" spans="1:240"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</row>
    <row r="112" spans="1:240" s="40" customFormat="1" ht="12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</row>
    <row r="113" spans="1:240" s="40" customForma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</row>
    <row r="114" spans="1:240">
      <c r="K114" s="27"/>
      <c r="M114" s="27"/>
      <c r="O114" s="27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</row>
    <row r="115" spans="1:240">
      <c r="K115" s="27"/>
      <c r="M115" s="27"/>
      <c r="O115" s="27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</row>
    <row r="116" spans="1:240">
      <c r="K116" s="27"/>
      <c r="M116" s="27"/>
      <c r="O116" s="27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</row>
    <row r="117" spans="1:240">
      <c r="K117" s="27"/>
      <c r="M117" s="27"/>
      <c r="O117" s="27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</row>
    <row r="118" spans="1:240">
      <c r="K118" s="27"/>
      <c r="M118" s="27"/>
      <c r="O118" s="27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O118" s="25"/>
      <c r="AP118" s="25"/>
      <c r="AT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</row>
    <row r="119" spans="1:240">
      <c r="K119" s="27"/>
      <c r="M119" s="27"/>
      <c r="O119" s="27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O119" s="25"/>
      <c r="AP119" s="25"/>
      <c r="AT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</row>
    <row r="120" spans="1:240">
      <c r="K120" s="27"/>
      <c r="M120" s="27"/>
      <c r="O120" s="27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O120" s="25"/>
      <c r="AP120" s="25"/>
      <c r="AT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</row>
    <row r="121" spans="1:240"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O121" s="25"/>
      <c r="AP121" s="25"/>
      <c r="AT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</row>
    <row r="122" spans="1:240"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O122" s="25"/>
      <c r="AP122" s="25"/>
      <c r="AT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</row>
    <row r="123" spans="1:240"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O123" s="25"/>
      <c r="AP123" s="25"/>
      <c r="AT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</row>
    <row r="124" spans="1:240"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O124" s="25"/>
      <c r="AP124" s="25"/>
      <c r="AT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</row>
    <row r="125" spans="1:240"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O125" s="25"/>
      <c r="AP125" s="25"/>
      <c r="AT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</row>
    <row r="126" spans="1:240"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O126" s="25"/>
      <c r="AP126" s="25"/>
      <c r="AT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</row>
    <row r="127" spans="1:240"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O127" s="25"/>
      <c r="AP127" s="25"/>
      <c r="AT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</row>
    <row r="128" spans="1:240"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O128" s="25"/>
      <c r="AP128" s="25"/>
      <c r="AT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</row>
    <row r="129" spans="11:240"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O129" s="25"/>
      <c r="AP129" s="25"/>
      <c r="AT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</row>
    <row r="130" spans="11:240">
      <c r="K130" s="27"/>
      <c r="M130" s="27"/>
      <c r="O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</row>
    <row r="131" spans="11:240">
      <c r="K131" s="27"/>
      <c r="M131" s="27"/>
      <c r="O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</row>
    <row r="132" spans="11:240">
      <c r="K132" s="27"/>
      <c r="M132" s="27"/>
      <c r="O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</row>
    <row r="133" spans="11:240" ht="14.25" customHeight="1">
      <c r="K133" s="27"/>
      <c r="M133" s="27"/>
      <c r="O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</row>
    <row r="134" spans="11:240" ht="14.25" customHeight="1">
      <c r="K134" s="27"/>
      <c r="M134" s="27"/>
      <c r="O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</row>
    <row r="135" spans="11:240">
      <c r="K135" s="27"/>
      <c r="M135" s="27"/>
      <c r="O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</row>
    <row r="136" spans="11:240">
      <c r="K136" s="27"/>
      <c r="M136" s="27"/>
      <c r="O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</row>
    <row r="137" spans="11:240">
      <c r="K137" s="27"/>
      <c r="M137" s="27"/>
      <c r="O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</row>
    <row r="138" spans="11:240">
      <c r="K138" s="27"/>
      <c r="M138" s="27"/>
      <c r="O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</row>
    <row r="139" spans="11:240" ht="12.75" customHeight="1">
      <c r="K139" s="27"/>
      <c r="M139" s="27"/>
      <c r="O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</row>
    <row r="140" spans="11:240" ht="12.75" customHeight="1">
      <c r="K140" s="27"/>
      <c r="M140" s="27"/>
      <c r="O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</row>
    <row r="141" spans="11:240" ht="12.75" customHeight="1">
      <c r="K141" s="27"/>
      <c r="M141" s="27"/>
      <c r="O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</row>
    <row r="142" spans="11:240" ht="12.75" customHeight="1">
      <c r="K142" s="27"/>
      <c r="M142" s="27"/>
      <c r="O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</row>
    <row r="143" spans="11:240" ht="12.75" customHeight="1">
      <c r="K143" s="27"/>
      <c r="M143" s="27"/>
      <c r="O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</row>
    <row r="144" spans="11:240" ht="12.75" customHeight="1">
      <c r="K144" s="27"/>
      <c r="M144" s="27"/>
      <c r="O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</row>
    <row r="145" spans="11:240" ht="12.75" customHeight="1">
      <c r="K145" s="27"/>
      <c r="M145" s="27"/>
      <c r="O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</row>
    <row r="146" spans="11:240" ht="12.75" customHeight="1">
      <c r="K146" s="27"/>
      <c r="M146" s="27"/>
      <c r="O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</row>
    <row r="147" spans="11:240" ht="12.75" customHeight="1">
      <c r="K147" s="27"/>
      <c r="M147" s="27"/>
      <c r="O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</row>
    <row r="148" spans="11:240" ht="12.75" customHeight="1">
      <c r="K148" s="27"/>
      <c r="M148" s="27"/>
      <c r="O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</row>
    <row r="149" spans="11:240" ht="12.75" customHeight="1">
      <c r="K149" s="27"/>
      <c r="M149" s="27"/>
      <c r="O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</row>
    <row r="150" spans="11:240" ht="12.75" customHeight="1">
      <c r="K150" s="27"/>
      <c r="M150" s="27"/>
      <c r="O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</row>
    <row r="151" spans="11:240" ht="12.75" customHeight="1">
      <c r="K151" s="27"/>
      <c r="M151" s="27"/>
      <c r="O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</row>
    <row r="152" spans="11:240" ht="12.75" customHeight="1">
      <c r="K152" s="27"/>
      <c r="M152" s="27"/>
      <c r="O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</row>
    <row r="153" spans="11:240" ht="12.75" customHeight="1">
      <c r="K153" s="27"/>
      <c r="M153" s="27"/>
      <c r="O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</row>
    <row r="154" spans="11:240" ht="12.75" customHeight="1">
      <c r="K154" s="27"/>
      <c r="M154" s="27"/>
      <c r="O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</row>
    <row r="155" spans="11:240" ht="12.75" customHeight="1">
      <c r="K155" s="27"/>
      <c r="M155" s="27"/>
      <c r="O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</row>
    <row r="156" spans="11:240" ht="12.75" customHeight="1">
      <c r="K156" s="27"/>
      <c r="M156" s="27"/>
      <c r="O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</row>
    <row r="157" spans="11:240" ht="12.75" customHeight="1">
      <c r="K157" s="27"/>
      <c r="M157" s="27"/>
      <c r="O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</row>
    <row r="158" spans="11:240" ht="12.75" customHeight="1">
      <c r="K158" s="27"/>
      <c r="M158" s="27"/>
      <c r="O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</row>
    <row r="159" spans="11:240" ht="12.75" customHeight="1">
      <c r="K159" s="27"/>
      <c r="M159" s="27"/>
      <c r="O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</row>
    <row r="160" spans="11:240" ht="12.75" customHeight="1">
      <c r="K160" s="27"/>
      <c r="M160" s="27"/>
      <c r="O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</row>
    <row r="161" spans="11:240" ht="12.75" customHeight="1">
      <c r="K161" s="27"/>
      <c r="M161" s="27"/>
      <c r="O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</row>
    <row r="162" spans="11:240" ht="12.75" customHeight="1">
      <c r="K162" s="27"/>
      <c r="M162" s="27"/>
      <c r="O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</row>
    <row r="163" spans="11:240" ht="12.75" customHeight="1">
      <c r="K163" s="27"/>
      <c r="M163" s="27"/>
      <c r="O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</row>
    <row r="164" spans="11:240" ht="12.75" customHeight="1">
      <c r="K164" s="27"/>
      <c r="M164" s="27"/>
      <c r="O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</row>
    <row r="165" spans="11:240" ht="12.75" customHeight="1">
      <c r="K165" s="27"/>
      <c r="M165" s="27"/>
      <c r="O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</row>
    <row r="166" spans="11:240" ht="12.75" customHeight="1">
      <c r="K166" s="27"/>
      <c r="M166" s="27"/>
      <c r="O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</row>
    <row r="167" spans="11:240" ht="12.75" customHeight="1">
      <c r="K167" s="27"/>
      <c r="M167" s="27"/>
      <c r="O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</row>
    <row r="168" spans="11:240" ht="12.75" customHeight="1">
      <c r="K168" s="27"/>
      <c r="M168" s="27"/>
      <c r="O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</row>
    <row r="169" spans="11:240" ht="12.75" customHeight="1">
      <c r="K169" s="27"/>
      <c r="M169" s="27"/>
      <c r="O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</row>
    <row r="170" spans="11:240" ht="12.75" customHeight="1">
      <c r="K170" s="27"/>
      <c r="M170" s="27"/>
      <c r="O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</row>
    <row r="171" spans="11:240" ht="12.75" customHeight="1">
      <c r="K171" s="27"/>
      <c r="M171" s="27"/>
      <c r="O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</row>
    <row r="172" spans="11:240" ht="12.75" customHeight="1">
      <c r="K172" s="27"/>
      <c r="M172" s="27"/>
      <c r="O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</row>
    <row r="173" spans="11:240" ht="12.75" customHeight="1">
      <c r="K173" s="27"/>
      <c r="M173" s="27"/>
      <c r="O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</row>
    <row r="174" spans="11:240" ht="12.75" customHeight="1">
      <c r="K174" s="27"/>
      <c r="M174" s="27"/>
      <c r="O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</row>
    <row r="175" spans="11:240" ht="12.75" customHeight="1">
      <c r="K175" s="27"/>
      <c r="M175" s="27"/>
      <c r="O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</row>
    <row r="176" spans="11:240" ht="12.75" customHeight="1">
      <c r="K176" s="27"/>
      <c r="M176" s="27"/>
      <c r="O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</row>
    <row r="177" spans="11:240" ht="12.75" customHeight="1">
      <c r="K177" s="27"/>
      <c r="M177" s="27"/>
      <c r="O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</row>
    <row r="178" spans="11:240" ht="12.75" customHeight="1">
      <c r="K178" s="27"/>
      <c r="M178" s="27"/>
      <c r="O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</row>
    <row r="179" spans="11:240" ht="12.75" customHeight="1">
      <c r="K179" s="27"/>
      <c r="M179" s="27"/>
      <c r="O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</row>
    <row r="180" spans="11:240" ht="12.75" customHeight="1">
      <c r="K180" s="27"/>
      <c r="M180" s="27"/>
      <c r="O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</row>
    <row r="181" spans="11:240" ht="12.75" customHeight="1">
      <c r="K181" s="27"/>
      <c r="M181" s="27"/>
      <c r="O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</row>
    <row r="182" spans="11:240" ht="12.75" customHeight="1">
      <c r="K182" s="27"/>
      <c r="M182" s="27"/>
      <c r="O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</row>
    <row r="183" spans="11:240" ht="12.75" customHeight="1">
      <c r="K183" s="27"/>
      <c r="M183" s="27"/>
      <c r="O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</row>
    <row r="184" spans="11:240" ht="12.75" customHeight="1">
      <c r="K184" s="27"/>
      <c r="M184" s="27"/>
      <c r="O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</row>
    <row r="185" spans="11:240" ht="12.75" customHeight="1">
      <c r="K185" s="27"/>
      <c r="M185" s="27"/>
      <c r="O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</row>
    <row r="186" spans="11:240" ht="12.75" customHeight="1">
      <c r="K186" s="27"/>
      <c r="M186" s="27"/>
      <c r="O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</row>
    <row r="187" spans="11:240" ht="12.75" customHeight="1">
      <c r="K187" s="27"/>
      <c r="M187" s="27"/>
      <c r="O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</row>
    <row r="188" spans="11:240" ht="12.75" customHeight="1">
      <c r="K188" s="27"/>
      <c r="M188" s="27"/>
      <c r="O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</row>
    <row r="189" spans="11:240" ht="12.75" customHeight="1">
      <c r="K189" s="27"/>
      <c r="M189" s="27"/>
      <c r="O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</row>
    <row r="190" spans="11:240" ht="12.75" customHeight="1">
      <c r="K190" s="27"/>
      <c r="M190" s="27"/>
      <c r="O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</row>
    <row r="191" spans="11:240">
      <c r="K191" s="27"/>
      <c r="M191" s="27"/>
      <c r="O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</row>
    <row r="192" spans="11:240">
      <c r="K192" s="27"/>
      <c r="M192" s="27"/>
      <c r="O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</row>
    <row r="193" spans="11:240" ht="12.75" customHeight="1">
      <c r="K193" s="27"/>
      <c r="M193" s="27"/>
      <c r="O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</row>
    <row r="194" spans="11:240">
      <c r="K194" s="27"/>
      <c r="M194" s="27"/>
      <c r="O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</row>
    <row r="195" spans="11:240">
      <c r="K195" s="27"/>
      <c r="M195" s="27"/>
      <c r="O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</row>
    <row r="196" spans="11:240">
      <c r="K196" s="27"/>
      <c r="M196" s="27"/>
      <c r="O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</row>
    <row r="197" spans="11:240">
      <c r="K197" s="27"/>
      <c r="M197" s="27"/>
      <c r="O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</row>
    <row r="198" spans="11:240">
      <c r="K198" s="27"/>
      <c r="M198" s="27"/>
      <c r="O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</row>
    <row r="199" spans="11:240">
      <c r="K199" s="27"/>
      <c r="M199" s="27"/>
      <c r="O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</row>
    <row r="200" spans="11:240">
      <c r="K200" s="27"/>
      <c r="M200" s="27"/>
      <c r="O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</row>
    <row r="201" spans="11:240">
      <c r="K201" s="27"/>
      <c r="M201" s="27"/>
      <c r="O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</row>
    <row r="202" spans="11:240">
      <c r="K202" s="27"/>
      <c r="M202" s="27"/>
      <c r="O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</row>
    <row r="203" spans="11:240">
      <c r="K203" s="27"/>
      <c r="M203" s="27"/>
      <c r="O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</row>
    <row r="204" spans="11:240">
      <c r="K204" s="27"/>
      <c r="M204" s="27"/>
      <c r="O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</row>
    <row r="205" spans="11:240">
      <c r="K205" s="27"/>
      <c r="M205" s="27"/>
      <c r="O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</row>
    <row r="206" spans="11:240" s="25" customFormat="1" ht="12.75" customHeight="1">
      <c r="K206" s="41"/>
      <c r="M206" s="41"/>
      <c r="O206" s="41"/>
      <c r="AO206" s="41"/>
      <c r="AQ206" s="26"/>
      <c r="AR206" s="26"/>
      <c r="AS206" s="26"/>
      <c r="AT206" s="26"/>
      <c r="AY206" s="44"/>
    </row>
    <row r="207" spans="11:240" s="25" customFormat="1" ht="12.75" customHeight="1">
      <c r="K207" s="41"/>
      <c r="M207" s="41"/>
      <c r="O207" s="41"/>
      <c r="AO207" s="41"/>
      <c r="AQ207" s="26"/>
      <c r="AR207" s="26"/>
      <c r="AS207" s="26"/>
      <c r="AT207" s="26"/>
      <c r="AY207" s="30"/>
    </row>
    <row r="208" spans="11:240" s="25" customFormat="1">
      <c r="K208" s="41"/>
      <c r="M208" s="41"/>
      <c r="O208" s="41"/>
      <c r="AO208" s="41"/>
      <c r="AQ208" s="26"/>
      <c r="AR208" s="26"/>
      <c r="AS208" s="26"/>
      <c r="AT208" s="26"/>
      <c r="AY208" s="44"/>
    </row>
    <row r="209" spans="11:51" s="25" customFormat="1">
      <c r="K209" s="41"/>
      <c r="M209" s="41"/>
      <c r="O209" s="41"/>
      <c r="AO209" s="41"/>
      <c r="AQ209" s="26"/>
      <c r="AR209" s="26"/>
      <c r="AS209" s="26"/>
      <c r="AT209" s="26"/>
      <c r="AY209" s="44"/>
    </row>
    <row r="210" spans="11:51" s="25" customFormat="1">
      <c r="K210" s="41"/>
      <c r="M210" s="41"/>
      <c r="O210" s="41"/>
      <c r="AO210" s="41"/>
      <c r="AQ210" s="26"/>
      <c r="AR210" s="26"/>
      <c r="AS210" s="26"/>
      <c r="AT210" s="26"/>
      <c r="AY210" s="44"/>
    </row>
    <row r="211" spans="11:51" s="25" customFormat="1">
      <c r="K211" s="41"/>
      <c r="M211" s="41"/>
      <c r="O211" s="41"/>
      <c r="AO211" s="41"/>
      <c r="AQ211" s="26"/>
      <c r="AR211" s="26"/>
      <c r="AS211" s="26"/>
      <c r="AT211" s="26"/>
      <c r="AY211" s="44"/>
    </row>
    <row r="212" spans="11:51" s="25" customFormat="1">
      <c r="K212" s="41"/>
      <c r="M212" s="41"/>
      <c r="O212" s="41"/>
      <c r="AO212" s="41"/>
      <c r="AQ212" s="26"/>
      <c r="AR212" s="26"/>
      <c r="AS212" s="26"/>
      <c r="AT212" s="26"/>
      <c r="AY212" s="44"/>
    </row>
    <row r="213" spans="11:51" s="25" customFormat="1">
      <c r="K213" s="41"/>
      <c r="M213" s="41"/>
      <c r="O213" s="41"/>
      <c r="AO213" s="41"/>
      <c r="AQ213" s="26"/>
      <c r="AR213" s="26"/>
      <c r="AS213" s="26"/>
      <c r="AT213" s="26"/>
      <c r="AY213" s="44"/>
    </row>
    <row r="214" spans="11:51" s="25" customFormat="1">
      <c r="K214" s="41"/>
      <c r="M214" s="41"/>
      <c r="O214" s="41"/>
      <c r="AO214" s="41"/>
      <c r="AQ214" s="26"/>
      <c r="AR214" s="26"/>
      <c r="AS214" s="26"/>
      <c r="AT214" s="26"/>
      <c r="AY214" s="44"/>
    </row>
    <row r="215" spans="11:51" s="25" customFormat="1">
      <c r="K215" s="41"/>
      <c r="M215" s="41"/>
      <c r="O215" s="41"/>
      <c r="AO215" s="41"/>
      <c r="AQ215" s="26"/>
      <c r="AR215" s="26"/>
      <c r="AS215" s="26"/>
      <c r="AT215" s="26"/>
      <c r="AY215" s="44"/>
    </row>
    <row r="216" spans="11:51" s="25" customFormat="1">
      <c r="K216" s="41"/>
      <c r="M216" s="41"/>
      <c r="O216" s="41"/>
      <c r="AO216" s="41"/>
      <c r="AQ216" s="26"/>
      <c r="AR216" s="26"/>
      <c r="AS216" s="26"/>
      <c r="AT216" s="26"/>
      <c r="AY216" s="44"/>
    </row>
    <row r="217" spans="11:51" s="25" customFormat="1">
      <c r="K217" s="41"/>
      <c r="M217" s="41"/>
      <c r="O217" s="41"/>
      <c r="AO217" s="41"/>
      <c r="AQ217" s="26"/>
      <c r="AR217" s="26"/>
      <c r="AS217" s="26"/>
      <c r="AT217" s="26"/>
      <c r="AY217" s="44"/>
    </row>
    <row r="218" spans="11:51" s="25" customFormat="1">
      <c r="K218" s="41"/>
      <c r="M218" s="41"/>
      <c r="O218" s="41"/>
      <c r="AO218" s="41"/>
      <c r="AQ218" s="26"/>
      <c r="AR218" s="26"/>
      <c r="AS218" s="26"/>
      <c r="AT218" s="26"/>
      <c r="AY218" s="44"/>
    </row>
    <row r="219" spans="11:51" s="25" customFormat="1">
      <c r="K219" s="41"/>
      <c r="M219" s="41"/>
      <c r="O219" s="41"/>
      <c r="AO219" s="41"/>
      <c r="AQ219" s="26"/>
      <c r="AR219" s="26"/>
      <c r="AS219" s="26"/>
      <c r="AT219" s="26"/>
      <c r="AY219" s="44"/>
    </row>
    <row r="220" spans="11:51" s="25" customFormat="1">
      <c r="K220" s="41"/>
      <c r="M220" s="41"/>
      <c r="O220" s="41"/>
      <c r="AO220" s="41"/>
      <c r="AQ220" s="26"/>
      <c r="AR220" s="26"/>
      <c r="AS220" s="26"/>
      <c r="AT220" s="26"/>
      <c r="AY220" s="44"/>
    </row>
    <row r="221" spans="11:51" s="25" customFormat="1">
      <c r="K221" s="41"/>
      <c r="M221" s="41"/>
      <c r="O221" s="41"/>
      <c r="AO221" s="41"/>
      <c r="AQ221" s="26"/>
      <c r="AR221" s="26"/>
      <c r="AS221" s="26"/>
      <c r="AT221" s="26"/>
      <c r="AY221" s="44"/>
    </row>
    <row r="222" spans="11:51" s="25" customFormat="1">
      <c r="K222" s="41"/>
      <c r="M222" s="41"/>
      <c r="O222" s="41"/>
      <c r="AO222" s="41"/>
      <c r="AQ222" s="26"/>
      <c r="AR222" s="26"/>
      <c r="AS222" s="26"/>
      <c r="AT222" s="26"/>
      <c r="AY222" s="44"/>
    </row>
    <row r="223" spans="11:51" s="25" customFormat="1">
      <c r="K223" s="41"/>
      <c r="M223" s="41"/>
      <c r="O223" s="41"/>
      <c r="AO223" s="41"/>
      <c r="AQ223" s="26"/>
      <c r="AR223" s="26"/>
      <c r="AS223" s="26"/>
      <c r="AT223" s="26"/>
      <c r="AY223" s="44"/>
    </row>
    <row r="224" spans="11:51" s="25" customFormat="1">
      <c r="K224" s="41"/>
      <c r="M224" s="41"/>
      <c r="O224" s="41"/>
      <c r="AO224" s="41"/>
      <c r="AQ224" s="26"/>
      <c r="AR224" s="26"/>
      <c r="AS224" s="26"/>
      <c r="AT224" s="26"/>
      <c r="AY224" s="44"/>
    </row>
    <row r="225" spans="11:51" s="25" customFormat="1">
      <c r="K225" s="41"/>
      <c r="M225" s="41"/>
      <c r="O225" s="41"/>
      <c r="AO225" s="41"/>
      <c r="AQ225" s="26"/>
      <c r="AR225" s="26"/>
      <c r="AS225" s="26"/>
      <c r="AT225" s="26"/>
      <c r="AY225" s="44"/>
    </row>
    <row r="226" spans="11:51" s="25" customFormat="1">
      <c r="K226" s="41"/>
      <c r="M226" s="41"/>
      <c r="O226" s="41"/>
      <c r="AO226" s="41"/>
      <c r="AQ226" s="26"/>
      <c r="AR226" s="26"/>
      <c r="AS226" s="26"/>
      <c r="AT226" s="26"/>
      <c r="AY226" s="44"/>
    </row>
    <row r="227" spans="11:51" s="25" customFormat="1">
      <c r="K227" s="41"/>
      <c r="M227" s="41"/>
      <c r="O227" s="41"/>
      <c r="AO227" s="41"/>
      <c r="AQ227" s="26"/>
      <c r="AR227" s="26"/>
      <c r="AS227" s="26"/>
      <c r="AT227" s="26"/>
      <c r="AY227" s="44"/>
    </row>
    <row r="228" spans="11:51" s="25" customFormat="1">
      <c r="K228" s="41"/>
      <c r="M228" s="41"/>
      <c r="O228" s="41"/>
      <c r="AO228" s="41"/>
      <c r="AT228" s="32"/>
      <c r="AY228" s="44"/>
    </row>
    <row r="229" spans="11:51" s="25" customFormat="1">
      <c r="K229" s="41"/>
      <c r="M229" s="41"/>
      <c r="O229" s="41"/>
      <c r="AO229" s="41"/>
      <c r="AT229" s="32"/>
      <c r="AY229" s="44"/>
    </row>
    <row r="230" spans="11:51" s="25" customFormat="1">
      <c r="K230" s="41"/>
      <c r="M230" s="41"/>
      <c r="O230" s="41"/>
      <c r="AO230" s="41"/>
      <c r="AT230" s="32"/>
      <c r="AY230" s="44"/>
    </row>
    <row r="231" spans="11:51" s="25" customFormat="1">
      <c r="K231" s="41"/>
      <c r="M231" s="41"/>
      <c r="O231" s="41"/>
      <c r="AO231" s="41"/>
      <c r="AT231" s="32"/>
      <c r="AY231" s="44"/>
    </row>
    <row r="232" spans="11:51" s="25" customFormat="1">
      <c r="K232" s="41"/>
      <c r="M232" s="41"/>
      <c r="O232" s="41"/>
      <c r="AO232" s="41"/>
      <c r="AT232" s="32"/>
      <c r="AY232" s="44"/>
    </row>
    <row r="233" spans="11:51" s="25" customFormat="1">
      <c r="K233" s="41"/>
      <c r="M233" s="41"/>
      <c r="O233" s="41"/>
      <c r="AO233" s="41"/>
      <c r="AT233" s="32"/>
      <c r="AY233" s="44"/>
    </row>
    <row r="234" spans="11:51" s="25" customFormat="1">
      <c r="K234" s="41"/>
      <c r="M234" s="41"/>
      <c r="O234" s="41"/>
      <c r="AO234" s="41"/>
      <c r="AT234" s="32"/>
      <c r="AY234" s="44"/>
    </row>
    <row r="235" spans="11:51" s="25" customFormat="1">
      <c r="K235" s="41"/>
      <c r="M235" s="41"/>
      <c r="O235" s="41"/>
      <c r="AO235" s="41"/>
      <c r="AT235" s="32"/>
      <c r="AY235" s="44"/>
    </row>
    <row r="236" spans="11:51" s="25" customFormat="1">
      <c r="K236" s="41"/>
      <c r="M236" s="41"/>
      <c r="O236" s="41"/>
      <c r="AO236" s="41"/>
      <c r="AT236" s="32"/>
      <c r="AY236" s="44"/>
    </row>
    <row r="237" spans="11:51" s="25" customFormat="1">
      <c r="K237" s="41"/>
      <c r="M237" s="41"/>
      <c r="O237" s="41"/>
      <c r="AO237" s="41"/>
      <c r="AT237" s="32"/>
      <c r="AY237" s="44"/>
    </row>
    <row r="238" spans="11:51" s="25" customFormat="1">
      <c r="K238" s="41"/>
      <c r="M238" s="41"/>
      <c r="O238" s="41"/>
      <c r="AO238" s="41"/>
      <c r="AT238" s="32"/>
      <c r="AY238" s="44"/>
    </row>
    <row r="239" spans="11:51" s="25" customFormat="1">
      <c r="K239" s="41"/>
      <c r="M239" s="41"/>
      <c r="O239" s="41"/>
      <c r="AO239" s="41"/>
      <c r="AT239" s="32"/>
      <c r="AY239" s="44"/>
    </row>
    <row r="240" spans="11:51" s="25" customFormat="1">
      <c r="K240" s="41"/>
      <c r="M240" s="41"/>
      <c r="O240" s="41"/>
      <c r="AO240" s="41"/>
      <c r="AT240" s="32"/>
      <c r="AY240" s="44"/>
    </row>
    <row r="241" spans="11:51" s="25" customFormat="1">
      <c r="K241" s="41"/>
      <c r="M241" s="41"/>
      <c r="O241" s="41"/>
      <c r="AO241" s="41"/>
      <c r="AT241" s="32"/>
      <c r="AY241" s="44"/>
    </row>
    <row r="242" spans="11:51" s="25" customFormat="1">
      <c r="K242" s="41"/>
      <c r="M242" s="41"/>
      <c r="O242" s="41"/>
      <c r="AO242" s="41"/>
      <c r="AT242" s="32"/>
      <c r="AY242" s="44"/>
    </row>
    <row r="243" spans="11:51" s="25" customFormat="1">
      <c r="K243" s="41"/>
      <c r="M243" s="41"/>
      <c r="O243" s="41"/>
      <c r="AO243" s="41"/>
      <c r="AT243" s="32"/>
      <c r="AY243" s="44"/>
    </row>
    <row r="244" spans="11:51" s="25" customFormat="1">
      <c r="K244" s="41"/>
      <c r="M244" s="41"/>
      <c r="O244" s="41"/>
      <c r="AO244" s="41"/>
      <c r="AT244" s="32"/>
      <c r="AY244" s="44"/>
    </row>
    <row r="245" spans="11:51" s="25" customFormat="1">
      <c r="K245" s="41"/>
      <c r="M245" s="41"/>
      <c r="O245" s="41"/>
      <c r="AO245" s="41"/>
      <c r="AT245" s="32"/>
      <c r="AY245" s="44"/>
    </row>
    <row r="246" spans="11:51" s="25" customFormat="1">
      <c r="K246" s="41"/>
      <c r="M246" s="41"/>
      <c r="O246" s="41"/>
      <c r="AO246" s="41"/>
      <c r="AT246" s="32"/>
      <c r="AY246" s="44"/>
    </row>
    <row r="247" spans="11:51" s="25" customFormat="1">
      <c r="K247" s="41"/>
      <c r="M247" s="41"/>
      <c r="O247" s="41"/>
      <c r="AO247" s="41"/>
      <c r="AT247" s="32"/>
      <c r="AY247" s="44"/>
    </row>
    <row r="248" spans="11:51" s="25" customFormat="1">
      <c r="K248" s="41"/>
      <c r="M248" s="41"/>
      <c r="O248" s="41"/>
      <c r="AO248" s="41"/>
      <c r="AT248" s="32"/>
      <c r="AY248" s="44"/>
    </row>
    <row r="249" spans="11:51" s="25" customFormat="1">
      <c r="K249" s="41"/>
      <c r="M249" s="41"/>
      <c r="O249" s="41"/>
      <c r="AO249" s="41"/>
      <c r="AT249" s="32"/>
      <c r="AY249" s="44"/>
    </row>
    <row r="250" spans="11:51" s="25" customFormat="1">
      <c r="K250" s="41"/>
      <c r="M250" s="41"/>
      <c r="O250" s="41"/>
      <c r="AO250" s="41"/>
      <c r="AT250" s="32"/>
      <c r="AY250" s="44"/>
    </row>
    <row r="251" spans="11:51" s="25" customFormat="1">
      <c r="K251" s="41"/>
      <c r="M251" s="41"/>
      <c r="O251" s="41"/>
      <c r="AO251" s="41"/>
      <c r="AT251" s="32"/>
      <c r="AY251" s="44"/>
    </row>
    <row r="252" spans="11:51" s="25" customFormat="1">
      <c r="K252" s="41"/>
      <c r="M252" s="41"/>
      <c r="O252" s="41"/>
      <c r="AO252" s="41"/>
      <c r="AT252" s="32"/>
      <c r="AY252" s="44"/>
    </row>
    <row r="253" spans="11:51" s="25" customFormat="1">
      <c r="K253" s="41"/>
      <c r="M253" s="41"/>
      <c r="O253" s="41"/>
      <c r="AO253" s="45"/>
      <c r="AP253" s="46"/>
      <c r="AT253" s="28"/>
      <c r="AX253" s="33"/>
      <c r="AY253" s="44"/>
    </row>
    <row r="254" spans="11:51" s="25" customFormat="1">
      <c r="K254" s="41"/>
      <c r="M254" s="41"/>
      <c r="O254" s="41"/>
      <c r="AO254" s="45"/>
      <c r="AP254" s="46"/>
      <c r="AT254" s="28"/>
      <c r="AX254" s="33"/>
      <c r="AY254" s="44"/>
    </row>
    <row r="255" spans="11:51" s="25" customFormat="1">
      <c r="K255" s="41"/>
      <c r="M255" s="41"/>
      <c r="O255" s="41"/>
      <c r="AO255" s="45"/>
      <c r="AP255" s="46"/>
      <c r="AT255" s="28"/>
      <c r="AX255" s="33"/>
      <c r="AY255" s="44"/>
    </row>
    <row r="256" spans="11:51" s="25" customFormat="1">
      <c r="K256" s="41"/>
      <c r="M256" s="41"/>
      <c r="O256" s="41"/>
      <c r="AO256" s="45"/>
      <c r="AP256" s="46"/>
      <c r="AT256" s="28"/>
      <c r="AX256" s="33"/>
      <c r="AY256" s="44"/>
    </row>
    <row r="257" spans="11:51" s="25" customFormat="1">
      <c r="K257" s="41"/>
      <c r="M257" s="41"/>
      <c r="O257" s="41"/>
      <c r="AO257" s="45"/>
      <c r="AP257" s="46"/>
      <c r="AT257" s="28"/>
      <c r="AX257" s="33"/>
      <c r="AY257" s="44"/>
    </row>
    <row r="258" spans="11:51" s="25" customFormat="1">
      <c r="K258" s="41"/>
      <c r="M258" s="41"/>
      <c r="O258" s="41"/>
      <c r="AO258" s="45"/>
      <c r="AP258" s="46"/>
      <c r="AT258" s="28"/>
      <c r="AX258" s="33"/>
      <c r="AY258" s="44"/>
    </row>
    <row r="259" spans="11:51" s="25" customFormat="1">
      <c r="K259" s="41"/>
      <c r="M259" s="41"/>
      <c r="O259" s="41"/>
      <c r="AO259" s="45"/>
      <c r="AP259" s="46"/>
      <c r="AT259" s="28"/>
      <c r="AX259" s="33"/>
      <c r="AY259" s="44"/>
    </row>
    <row r="260" spans="11:51" s="25" customFormat="1">
      <c r="K260" s="41"/>
      <c r="M260" s="41"/>
      <c r="O260" s="41"/>
      <c r="AO260" s="45"/>
      <c r="AP260" s="46"/>
      <c r="AT260" s="28"/>
      <c r="AX260" s="33"/>
      <c r="AY260" s="44"/>
    </row>
    <row r="261" spans="11:51" s="25" customFormat="1">
      <c r="K261" s="41"/>
      <c r="M261" s="41"/>
      <c r="O261" s="41"/>
      <c r="AO261" s="45"/>
      <c r="AP261" s="46"/>
      <c r="AT261" s="28"/>
      <c r="AX261" s="33"/>
      <c r="AY261" s="44"/>
    </row>
    <row r="262" spans="11:51" s="25" customFormat="1">
      <c r="K262" s="41"/>
      <c r="M262" s="41"/>
      <c r="O262" s="41"/>
      <c r="AO262" s="45"/>
      <c r="AP262" s="46"/>
      <c r="AT262" s="28"/>
      <c r="AX262" s="33"/>
      <c r="AY262" s="44"/>
    </row>
    <row r="263" spans="11:51" s="25" customFormat="1">
      <c r="K263" s="41"/>
      <c r="M263" s="41"/>
      <c r="O263" s="41"/>
      <c r="AO263" s="45"/>
      <c r="AP263" s="46"/>
      <c r="AT263" s="28"/>
      <c r="AX263" s="33"/>
      <c r="AY263" s="44"/>
    </row>
    <row r="264" spans="11:51" s="25" customFormat="1">
      <c r="K264" s="41"/>
      <c r="M264" s="41"/>
      <c r="O264" s="41"/>
      <c r="AO264" s="45"/>
      <c r="AP264" s="46"/>
      <c r="AT264" s="28"/>
      <c r="AX264" s="33"/>
      <c r="AY264" s="44"/>
    </row>
    <row r="265" spans="11:51" s="25" customFormat="1">
      <c r="K265" s="41"/>
      <c r="M265" s="41"/>
      <c r="O265" s="41"/>
      <c r="AO265" s="45"/>
      <c r="AP265" s="46"/>
      <c r="AT265" s="28"/>
      <c r="AX265" s="33"/>
      <c r="AY265" s="44"/>
    </row>
    <row r="266" spans="11:51" s="25" customFormat="1">
      <c r="K266" s="41"/>
      <c r="M266" s="41"/>
      <c r="O266" s="41"/>
      <c r="AO266" s="45"/>
      <c r="AP266" s="46"/>
      <c r="AT266" s="28"/>
      <c r="AX266" s="33"/>
      <c r="AY266" s="44"/>
    </row>
    <row r="267" spans="11:51" s="25" customFormat="1">
      <c r="K267" s="41"/>
      <c r="M267" s="41"/>
      <c r="O267" s="41"/>
      <c r="AO267" s="45"/>
      <c r="AP267" s="46"/>
      <c r="AT267" s="28"/>
      <c r="AX267" s="33"/>
      <c r="AY267" s="44"/>
    </row>
    <row r="268" spans="11:51" s="25" customFormat="1">
      <c r="K268" s="41"/>
      <c r="M268" s="41"/>
      <c r="O268" s="41"/>
      <c r="AO268" s="45"/>
      <c r="AP268" s="46"/>
      <c r="AT268" s="28"/>
      <c r="AX268" s="33"/>
      <c r="AY268" s="44"/>
    </row>
    <row r="269" spans="11:51" s="25" customFormat="1">
      <c r="K269" s="41"/>
      <c r="M269" s="41"/>
      <c r="O269" s="41"/>
      <c r="AO269" s="45"/>
      <c r="AP269" s="46"/>
      <c r="AT269" s="28"/>
      <c r="AX269" s="33"/>
      <c r="AY269" s="44"/>
    </row>
    <row r="270" spans="11:51" s="25" customFormat="1">
      <c r="K270" s="41"/>
      <c r="M270" s="41"/>
      <c r="O270" s="41"/>
      <c r="AO270" s="45"/>
      <c r="AP270" s="46"/>
      <c r="AT270" s="28"/>
      <c r="AX270" s="33"/>
      <c r="AY270" s="44"/>
    </row>
    <row r="271" spans="11:51" s="25" customFormat="1">
      <c r="K271" s="41"/>
      <c r="M271" s="41"/>
      <c r="O271" s="41"/>
      <c r="AO271" s="45"/>
      <c r="AP271" s="46"/>
      <c r="AT271" s="28"/>
      <c r="AX271" s="33"/>
      <c r="AY271" s="44"/>
    </row>
    <row r="272" spans="11:51" s="25" customFormat="1">
      <c r="K272" s="41"/>
      <c r="M272" s="41"/>
      <c r="O272" s="41"/>
      <c r="AO272" s="45"/>
      <c r="AP272" s="46"/>
      <c r="AT272" s="28"/>
      <c r="AX272" s="33"/>
      <c r="AY272" s="44"/>
    </row>
    <row r="273" spans="11:51" s="25" customFormat="1">
      <c r="K273" s="41"/>
      <c r="M273" s="41"/>
      <c r="O273" s="41"/>
      <c r="AO273" s="45"/>
      <c r="AP273" s="46"/>
      <c r="AT273" s="28"/>
      <c r="AX273" s="33"/>
      <c r="AY273" s="44"/>
    </row>
    <row r="274" spans="11:51" s="25" customFormat="1">
      <c r="K274" s="41"/>
      <c r="M274" s="41"/>
      <c r="O274" s="41"/>
      <c r="AO274" s="45"/>
      <c r="AP274" s="46"/>
      <c r="AT274" s="28"/>
      <c r="AX274" s="33"/>
      <c r="AY274" s="44"/>
    </row>
    <row r="275" spans="11:51" s="25" customFormat="1">
      <c r="K275" s="41"/>
      <c r="M275" s="41"/>
      <c r="O275" s="41"/>
      <c r="AO275" s="45"/>
      <c r="AP275" s="46"/>
      <c r="AT275" s="28"/>
      <c r="AX275" s="33"/>
      <c r="AY275" s="44"/>
    </row>
    <row r="276" spans="11:51" s="25" customFormat="1">
      <c r="K276" s="41"/>
      <c r="M276" s="41"/>
      <c r="O276" s="41"/>
      <c r="AO276" s="45"/>
      <c r="AP276" s="46"/>
      <c r="AT276" s="28"/>
      <c r="AX276" s="33"/>
      <c r="AY276" s="44"/>
    </row>
    <row r="277" spans="11:51" s="25" customFormat="1">
      <c r="K277" s="41"/>
      <c r="M277" s="41"/>
      <c r="O277" s="41"/>
      <c r="AO277" s="45"/>
      <c r="AP277" s="46"/>
      <c r="AT277" s="28"/>
      <c r="AX277" s="33"/>
      <c r="AY277" s="44"/>
    </row>
    <row r="278" spans="11:51" s="25" customFormat="1">
      <c r="K278" s="41"/>
      <c r="M278" s="41"/>
      <c r="O278" s="41"/>
      <c r="AO278" s="45"/>
      <c r="AP278" s="46"/>
      <c r="AT278" s="28"/>
      <c r="AX278" s="33"/>
      <c r="AY278" s="44"/>
    </row>
    <row r="279" spans="11:51" s="25" customFormat="1">
      <c r="K279" s="41"/>
      <c r="M279" s="41"/>
      <c r="O279" s="41"/>
      <c r="AO279" s="45"/>
      <c r="AP279" s="46"/>
      <c r="AT279" s="28"/>
      <c r="AX279" s="33"/>
      <c r="AY279" s="44"/>
    </row>
    <row r="280" spans="11:51" s="25" customFormat="1">
      <c r="K280" s="41"/>
      <c r="M280" s="41"/>
      <c r="O280" s="41"/>
      <c r="AO280" s="45"/>
      <c r="AP280" s="46"/>
      <c r="AT280" s="28"/>
      <c r="AX280" s="33"/>
      <c r="AY280" s="44"/>
    </row>
    <row r="281" spans="11:51" s="25" customFormat="1">
      <c r="K281" s="41"/>
      <c r="M281" s="41"/>
      <c r="O281" s="41"/>
      <c r="AO281" s="45"/>
      <c r="AP281" s="46"/>
      <c r="AT281" s="28"/>
      <c r="AX281" s="33"/>
      <c r="AY281" s="44"/>
    </row>
    <row r="282" spans="11:51" s="25" customFormat="1">
      <c r="K282" s="41"/>
      <c r="M282" s="41"/>
      <c r="O282" s="41"/>
      <c r="AO282" s="45"/>
      <c r="AP282" s="46"/>
      <c r="AT282" s="28"/>
      <c r="AX282" s="33"/>
      <c r="AY282" s="44"/>
    </row>
    <row r="283" spans="11:51" s="25" customFormat="1">
      <c r="K283" s="41"/>
      <c r="M283" s="41"/>
      <c r="O283" s="41"/>
      <c r="AO283" s="45"/>
      <c r="AP283" s="46"/>
      <c r="AT283" s="28"/>
      <c r="AX283" s="33"/>
      <c r="AY283" s="44"/>
    </row>
    <row r="284" spans="11:51" s="25" customFormat="1">
      <c r="K284" s="41"/>
      <c r="M284" s="41"/>
      <c r="O284" s="41"/>
      <c r="AO284" s="45"/>
      <c r="AP284" s="46"/>
      <c r="AT284" s="28"/>
      <c r="AX284" s="33"/>
      <c r="AY284" s="44"/>
    </row>
    <row r="285" spans="11:51" s="25" customFormat="1">
      <c r="K285" s="41"/>
      <c r="M285" s="41"/>
      <c r="O285" s="41"/>
      <c r="AO285" s="45"/>
      <c r="AP285" s="46"/>
      <c r="AT285" s="28"/>
      <c r="AX285" s="33"/>
      <c r="AY285" s="44"/>
    </row>
    <row r="286" spans="11:51" s="25" customFormat="1">
      <c r="K286" s="41"/>
      <c r="M286" s="41"/>
      <c r="O286" s="41"/>
      <c r="AO286" s="45"/>
      <c r="AP286" s="46"/>
      <c r="AT286" s="28"/>
      <c r="AX286" s="33"/>
      <c r="AY286" s="44"/>
    </row>
    <row r="287" spans="11:51" s="25" customFormat="1">
      <c r="K287" s="41"/>
      <c r="M287" s="41"/>
      <c r="O287" s="41"/>
      <c r="AO287" s="45"/>
      <c r="AP287" s="46"/>
      <c r="AT287" s="28"/>
      <c r="AX287" s="33"/>
      <c r="AY287" s="44"/>
    </row>
    <row r="288" spans="11:51" s="25" customFormat="1">
      <c r="K288" s="41"/>
      <c r="M288" s="41"/>
      <c r="O288" s="41"/>
      <c r="AO288" s="45"/>
      <c r="AP288" s="46"/>
      <c r="AT288" s="28"/>
      <c r="AX288" s="33"/>
      <c r="AY288" s="44"/>
    </row>
    <row r="289" spans="11:51" s="25" customFormat="1">
      <c r="K289" s="41"/>
      <c r="M289" s="41"/>
      <c r="O289" s="41"/>
      <c r="AO289" s="45"/>
      <c r="AP289" s="46"/>
      <c r="AT289" s="28"/>
      <c r="AX289" s="33"/>
      <c r="AY289" s="44"/>
    </row>
    <row r="290" spans="11:51" s="25" customFormat="1">
      <c r="K290" s="41"/>
      <c r="M290" s="41"/>
      <c r="O290" s="41"/>
      <c r="AO290" s="45"/>
      <c r="AP290" s="46"/>
      <c r="AT290" s="28"/>
      <c r="AX290" s="33"/>
      <c r="AY290" s="44"/>
    </row>
    <row r="291" spans="11:51" s="25" customFormat="1">
      <c r="K291" s="41"/>
      <c r="M291" s="41"/>
      <c r="O291" s="41"/>
      <c r="AO291" s="45"/>
      <c r="AP291" s="46"/>
      <c r="AT291" s="28"/>
      <c r="AX291" s="33"/>
      <c r="AY291" s="44"/>
    </row>
    <row r="292" spans="11:51" s="25" customFormat="1">
      <c r="K292" s="41"/>
      <c r="M292" s="41"/>
      <c r="O292" s="41"/>
      <c r="AO292" s="45"/>
      <c r="AP292" s="46"/>
      <c r="AT292" s="28"/>
      <c r="AX292" s="33"/>
      <c r="AY292" s="44"/>
    </row>
    <row r="293" spans="11:51" s="25" customFormat="1">
      <c r="K293" s="41"/>
      <c r="M293" s="41"/>
      <c r="O293" s="41"/>
      <c r="AO293" s="45"/>
      <c r="AP293" s="46"/>
      <c r="AT293" s="28"/>
      <c r="AX293" s="33"/>
      <c r="AY293" s="44"/>
    </row>
    <row r="294" spans="11:51" s="25" customFormat="1">
      <c r="K294" s="41"/>
      <c r="M294" s="41"/>
      <c r="O294" s="41"/>
      <c r="AO294" s="45"/>
      <c r="AP294" s="46"/>
      <c r="AT294" s="28"/>
      <c r="AX294" s="33"/>
      <c r="AY294" s="44"/>
    </row>
    <row r="295" spans="11:51" s="25" customFormat="1">
      <c r="K295" s="41"/>
      <c r="M295" s="41"/>
      <c r="O295" s="41"/>
      <c r="AO295" s="45"/>
      <c r="AP295" s="46"/>
      <c r="AT295" s="28"/>
      <c r="AX295" s="33"/>
      <c r="AY295" s="44"/>
    </row>
    <row r="296" spans="11:51" s="25" customFormat="1">
      <c r="K296" s="41"/>
      <c r="M296" s="41"/>
      <c r="O296" s="41"/>
      <c r="AO296" s="45"/>
      <c r="AP296" s="46"/>
      <c r="AT296" s="28"/>
      <c r="AX296" s="33"/>
      <c r="AY296" s="44"/>
    </row>
    <row r="297" spans="11:51" s="25" customFormat="1">
      <c r="K297" s="41"/>
      <c r="M297" s="41"/>
      <c r="O297" s="41"/>
      <c r="AO297" s="45"/>
      <c r="AP297" s="46"/>
      <c r="AT297" s="28"/>
      <c r="AX297" s="33"/>
      <c r="AY297" s="44"/>
    </row>
    <row r="298" spans="11:51" s="25" customFormat="1">
      <c r="K298" s="41"/>
      <c r="M298" s="41"/>
      <c r="O298" s="41"/>
      <c r="AO298" s="45"/>
      <c r="AP298" s="46"/>
      <c r="AT298" s="28"/>
      <c r="AX298" s="33"/>
      <c r="AY298" s="44"/>
    </row>
    <row r="299" spans="11:51" s="25" customFormat="1">
      <c r="K299" s="41"/>
      <c r="M299" s="41"/>
      <c r="O299" s="41"/>
      <c r="AO299" s="45"/>
      <c r="AP299" s="46"/>
      <c r="AT299" s="28"/>
      <c r="AX299" s="33"/>
      <c r="AY299" s="44"/>
    </row>
    <row r="300" spans="11:51" s="25" customFormat="1">
      <c r="K300" s="41"/>
      <c r="M300" s="41"/>
      <c r="O300" s="41"/>
      <c r="AO300" s="45"/>
      <c r="AP300" s="46"/>
      <c r="AT300" s="28"/>
      <c r="AX300" s="33"/>
      <c r="AY300" s="44"/>
    </row>
    <row r="301" spans="11:51" s="25" customFormat="1">
      <c r="K301" s="41"/>
      <c r="M301" s="41"/>
      <c r="O301" s="41"/>
      <c r="AO301" s="45"/>
      <c r="AP301" s="46"/>
      <c r="AT301" s="28"/>
      <c r="AX301" s="33"/>
      <c r="AY301" s="44"/>
    </row>
    <row r="302" spans="11:51" s="25" customFormat="1">
      <c r="K302" s="41"/>
      <c r="M302" s="41"/>
      <c r="O302" s="41"/>
      <c r="AO302" s="45"/>
      <c r="AP302" s="46"/>
      <c r="AT302" s="28"/>
      <c r="AX302" s="33"/>
      <c r="AY302" s="44"/>
    </row>
    <row r="303" spans="11:51" s="25" customFormat="1">
      <c r="K303" s="41"/>
      <c r="M303" s="41"/>
      <c r="O303" s="41"/>
      <c r="AO303" s="45"/>
      <c r="AP303" s="46"/>
      <c r="AT303" s="28"/>
      <c r="AX303" s="33"/>
      <c r="AY303" s="44"/>
    </row>
    <row r="304" spans="11:51" s="25" customFormat="1">
      <c r="K304" s="41"/>
      <c r="M304" s="41"/>
      <c r="O304" s="41"/>
      <c r="AO304" s="45"/>
      <c r="AP304" s="46"/>
      <c r="AT304" s="28"/>
      <c r="AX304" s="33"/>
      <c r="AY304" s="44"/>
    </row>
    <row r="305" spans="11:84" s="25" customFormat="1">
      <c r="K305" s="41"/>
      <c r="M305" s="41"/>
      <c r="O305" s="41"/>
      <c r="AO305" s="45"/>
      <c r="AP305" s="46"/>
      <c r="AT305" s="28"/>
      <c r="AX305" s="33"/>
      <c r="AY305" s="44"/>
    </row>
    <row r="306" spans="11:84" s="25" customFormat="1">
      <c r="K306" s="41"/>
      <c r="M306" s="41"/>
      <c r="O306" s="41"/>
      <c r="AO306" s="45"/>
      <c r="AP306" s="46"/>
      <c r="AT306" s="28"/>
      <c r="AX306" s="33"/>
      <c r="AY306" s="44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</row>
    <row r="307" spans="11:84" s="25" customFormat="1">
      <c r="K307" s="41"/>
      <c r="M307" s="41"/>
      <c r="O307" s="41"/>
      <c r="AO307" s="45"/>
      <c r="AP307" s="46"/>
      <c r="AT307" s="28"/>
      <c r="AX307" s="33"/>
      <c r="AY307" s="44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</row>
    <row r="308" spans="11:84" s="25" customFormat="1">
      <c r="K308" s="41"/>
      <c r="M308" s="41"/>
      <c r="O308" s="41"/>
      <c r="AO308" s="45"/>
      <c r="AP308" s="46"/>
      <c r="AT308" s="28"/>
      <c r="AX308" s="33"/>
      <c r="AY308" s="44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</row>
    <row r="309" spans="11:84" s="25" customFormat="1">
      <c r="K309" s="41"/>
      <c r="M309" s="41"/>
      <c r="O309" s="41"/>
      <c r="AO309" s="45"/>
      <c r="AP309" s="46"/>
      <c r="AT309" s="28"/>
      <c r="AX309" s="33"/>
      <c r="AY309" s="44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</row>
    <row r="310" spans="11:84" s="25" customFormat="1">
      <c r="K310" s="41"/>
      <c r="M310" s="41"/>
      <c r="O310" s="41"/>
      <c r="AO310" s="45"/>
      <c r="AP310" s="46"/>
      <c r="AT310" s="28"/>
      <c r="AX310" s="33"/>
      <c r="AY310" s="44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</row>
    <row r="311" spans="11:84" s="25" customFormat="1">
      <c r="K311" s="41"/>
      <c r="M311" s="41"/>
      <c r="O311" s="41"/>
      <c r="AO311" s="45"/>
      <c r="AP311" s="46"/>
      <c r="AT311" s="28"/>
      <c r="AX311" s="33"/>
      <c r="AY311" s="44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</row>
    <row r="312" spans="11:84" s="25" customFormat="1">
      <c r="K312" s="41"/>
      <c r="M312" s="41"/>
      <c r="O312" s="41"/>
      <c r="AO312" s="45"/>
      <c r="AP312" s="46"/>
      <c r="AT312" s="28"/>
      <c r="AX312" s="33"/>
      <c r="AY312" s="44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</row>
    <row r="313" spans="11:84" s="25" customFormat="1">
      <c r="K313" s="41"/>
      <c r="M313" s="41"/>
      <c r="O313" s="41"/>
      <c r="AO313" s="45"/>
      <c r="AP313" s="46"/>
      <c r="AT313" s="28"/>
      <c r="AX313" s="33"/>
      <c r="AY313" s="44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</row>
    <row r="314" spans="11:84" s="25" customFormat="1">
      <c r="K314" s="41"/>
      <c r="M314" s="41"/>
      <c r="O314" s="41"/>
      <c r="AO314" s="45"/>
      <c r="AP314" s="46"/>
      <c r="AT314" s="28"/>
      <c r="AX314" s="33"/>
      <c r="AY314" s="44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</row>
    <row r="315" spans="11:84" s="25" customFormat="1">
      <c r="K315" s="41"/>
      <c r="M315" s="41"/>
      <c r="O315" s="41"/>
      <c r="AO315" s="45"/>
      <c r="AP315" s="46"/>
      <c r="AT315" s="28"/>
      <c r="AX315" s="33"/>
      <c r="AY315" s="44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</row>
    <row r="316" spans="11:84" s="25" customFormat="1">
      <c r="K316" s="41"/>
      <c r="M316" s="41"/>
      <c r="O316" s="41"/>
      <c r="AO316" s="45"/>
      <c r="AP316" s="46"/>
      <c r="AT316" s="28"/>
      <c r="AX316" s="33"/>
      <c r="AY316" s="44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</row>
    <row r="317" spans="11:84" s="25" customFormat="1">
      <c r="K317" s="41"/>
      <c r="M317" s="41"/>
      <c r="O317" s="41"/>
      <c r="AO317" s="45"/>
      <c r="AP317" s="46"/>
      <c r="AT317" s="28"/>
      <c r="AX317" s="33"/>
      <c r="AY317" s="44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</row>
    <row r="318" spans="11:84" s="25" customFormat="1">
      <c r="K318" s="41"/>
      <c r="M318" s="41"/>
      <c r="O318" s="41"/>
      <c r="AO318" s="45"/>
      <c r="AP318" s="46"/>
      <c r="AT318" s="28"/>
      <c r="AX318" s="33"/>
      <c r="AY318" s="44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</row>
    <row r="319" spans="11:84" s="25" customFormat="1">
      <c r="K319" s="41"/>
      <c r="M319" s="41"/>
      <c r="O319" s="41"/>
      <c r="AO319" s="45"/>
      <c r="AP319" s="46"/>
      <c r="AT319" s="28"/>
      <c r="AX319" s="33"/>
      <c r="AY319" s="44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</row>
    <row r="320" spans="11:84" s="25" customFormat="1">
      <c r="K320" s="41"/>
      <c r="M320" s="41"/>
      <c r="O320" s="41"/>
      <c r="AO320" s="45"/>
      <c r="AP320" s="46"/>
      <c r="AT320" s="28"/>
      <c r="AX320" s="33"/>
      <c r="AY320" s="44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</row>
    <row r="321" spans="11:84" s="25" customFormat="1">
      <c r="K321" s="41"/>
      <c r="M321" s="41"/>
      <c r="O321" s="41"/>
      <c r="AO321" s="45"/>
      <c r="AP321" s="46"/>
      <c r="AT321" s="28"/>
      <c r="AX321" s="33"/>
      <c r="AY321" s="44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</row>
    <row r="322" spans="11:84" s="25" customFormat="1">
      <c r="K322" s="41"/>
      <c r="M322" s="41"/>
      <c r="O322" s="41"/>
      <c r="AO322" s="45"/>
      <c r="AP322" s="46"/>
      <c r="AT322" s="28"/>
      <c r="AX322" s="33"/>
      <c r="AY322" s="44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</row>
    <row r="323" spans="11:84" s="25" customFormat="1">
      <c r="K323" s="41"/>
      <c r="M323" s="41"/>
      <c r="O323" s="41"/>
      <c r="AO323" s="45"/>
      <c r="AP323" s="46"/>
      <c r="AT323" s="28"/>
      <c r="AX323" s="33"/>
      <c r="AY323" s="44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</row>
    <row r="324" spans="11:84" s="25" customFormat="1">
      <c r="K324" s="41"/>
      <c r="M324" s="41"/>
      <c r="O324" s="41"/>
      <c r="AO324" s="45"/>
      <c r="AP324" s="46"/>
      <c r="AT324" s="28"/>
      <c r="AX324" s="33"/>
      <c r="AY324" s="44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</row>
    <row r="325" spans="11:84" s="25" customFormat="1">
      <c r="K325" s="41"/>
      <c r="M325" s="41"/>
      <c r="O325" s="41"/>
      <c r="AO325" s="45"/>
      <c r="AP325" s="46"/>
      <c r="AT325" s="28"/>
      <c r="AX325" s="33"/>
      <c r="AY325" s="44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</row>
    <row r="326" spans="11:84" s="25" customFormat="1">
      <c r="K326" s="41"/>
      <c r="M326" s="41"/>
      <c r="O326" s="41"/>
      <c r="AO326" s="45"/>
      <c r="AP326" s="46"/>
      <c r="AT326" s="28"/>
      <c r="AX326" s="33"/>
      <c r="AY326" s="44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</row>
    <row r="327" spans="11:84" s="25" customFormat="1">
      <c r="K327" s="41"/>
      <c r="M327" s="41"/>
      <c r="O327" s="41"/>
      <c r="AO327" s="45"/>
      <c r="AP327" s="46"/>
      <c r="AT327" s="28"/>
      <c r="AX327" s="33"/>
      <c r="AY327" s="44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</row>
    <row r="328" spans="11:84" s="25" customFormat="1">
      <c r="K328" s="41"/>
      <c r="M328" s="41"/>
      <c r="O328" s="41"/>
      <c r="AO328" s="45"/>
      <c r="AP328" s="46"/>
      <c r="AT328" s="28"/>
      <c r="AX328" s="33"/>
      <c r="AY328" s="44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</row>
    <row r="329" spans="11:84" s="25" customFormat="1">
      <c r="K329" s="41"/>
      <c r="M329" s="41"/>
      <c r="O329" s="41"/>
      <c r="AO329" s="45"/>
      <c r="AP329" s="46"/>
      <c r="AT329" s="28"/>
      <c r="AX329" s="33"/>
      <c r="AY329" s="44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</row>
    <row r="330" spans="11:84" s="25" customFormat="1">
      <c r="K330" s="41"/>
      <c r="M330" s="41"/>
      <c r="O330" s="41"/>
      <c r="AO330" s="45"/>
      <c r="AP330" s="46"/>
      <c r="AT330" s="28"/>
      <c r="AX330" s="33"/>
      <c r="AY330" s="44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</row>
    <row r="331" spans="11:84" s="25" customFormat="1">
      <c r="K331" s="41"/>
      <c r="M331" s="41"/>
      <c r="O331" s="41"/>
      <c r="AO331" s="45"/>
      <c r="AP331" s="46"/>
      <c r="AT331" s="28"/>
      <c r="AX331" s="33"/>
      <c r="AY331" s="44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</row>
    <row r="332" spans="11:84" s="25" customFormat="1">
      <c r="K332" s="41"/>
      <c r="M332" s="41"/>
      <c r="O332" s="41"/>
      <c r="AO332" s="45"/>
      <c r="AP332" s="46"/>
      <c r="AT332" s="28"/>
      <c r="AX332" s="33"/>
      <c r="AY332" s="44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</row>
    <row r="333" spans="11:84" s="25" customFormat="1">
      <c r="K333" s="41"/>
      <c r="M333" s="41"/>
      <c r="O333" s="41"/>
      <c r="AO333" s="45"/>
      <c r="AP333" s="46"/>
      <c r="AT333" s="28"/>
      <c r="AX333" s="33"/>
      <c r="AY333" s="44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</row>
    <row r="334" spans="11:84" s="25" customFormat="1">
      <c r="K334" s="41"/>
      <c r="M334" s="41"/>
      <c r="O334" s="41"/>
      <c r="AO334" s="45"/>
      <c r="AP334" s="46"/>
      <c r="AT334" s="28"/>
      <c r="AX334" s="33"/>
      <c r="AY334" s="44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</row>
    <row r="335" spans="11:84" s="25" customFormat="1">
      <c r="K335" s="41"/>
      <c r="M335" s="41"/>
      <c r="O335" s="41"/>
      <c r="AO335" s="45"/>
      <c r="AP335" s="46"/>
      <c r="AT335" s="28"/>
      <c r="AX335" s="33"/>
      <c r="AY335" s="44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</row>
    <row r="336" spans="11:84" s="25" customFormat="1">
      <c r="K336" s="41"/>
      <c r="M336" s="41"/>
      <c r="O336" s="41"/>
      <c r="AO336" s="45"/>
      <c r="AP336" s="46"/>
      <c r="AT336" s="28"/>
      <c r="AX336" s="33"/>
      <c r="AY336" s="44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</row>
    <row r="337" spans="11:84" s="25" customFormat="1">
      <c r="K337" s="41"/>
      <c r="M337" s="41"/>
      <c r="O337" s="41"/>
      <c r="AO337" s="45"/>
      <c r="AP337" s="46"/>
      <c r="AT337" s="28"/>
      <c r="AX337" s="33"/>
      <c r="AY337" s="44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</row>
    <row r="338" spans="11:84" s="25" customFormat="1">
      <c r="K338" s="41"/>
      <c r="M338" s="41"/>
      <c r="O338" s="41"/>
      <c r="AO338" s="45"/>
      <c r="AP338" s="46"/>
      <c r="AT338" s="28"/>
      <c r="AX338" s="33"/>
      <c r="AY338" s="44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</row>
    <row r="339" spans="11:84" s="25" customFormat="1">
      <c r="K339" s="41"/>
      <c r="M339" s="41"/>
      <c r="O339" s="41"/>
      <c r="AO339" s="45"/>
      <c r="AP339" s="46"/>
      <c r="AT339" s="28"/>
      <c r="AX339" s="33"/>
      <c r="AY339" s="44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</row>
    <row r="340" spans="11:84" s="25" customFormat="1">
      <c r="K340" s="41"/>
      <c r="M340" s="41"/>
      <c r="O340" s="41"/>
      <c r="AO340" s="45"/>
      <c r="AP340" s="46"/>
      <c r="AT340" s="28"/>
      <c r="AX340" s="33"/>
      <c r="AY340" s="44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</row>
    <row r="341" spans="11:84" s="25" customFormat="1">
      <c r="K341" s="41"/>
      <c r="M341" s="41"/>
      <c r="O341" s="41"/>
      <c r="AO341" s="45"/>
      <c r="AP341" s="46"/>
      <c r="AT341" s="28"/>
      <c r="AX341" s="33"/>
      <c r="AY341" s="44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</row>
    <row r="342" spans="11:84" s="25" customFormat="1">
      <c r="K342" s="41"/>
      <c r="M342" s="41"/>
      <c r="O342" s="41"/>
      <c r="AO342" s="45"/>
      <c r="AP342" s="46"/>
      <c r="AT342" s="28"/>
      <c r="AX342" s="33"/>
      <c r="AY342" s="44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</row>
    <row r="343" spans="11:84" s="25" customFormat="1">
      <c r="K343" s="41"/>
      <c r="M343" s="41"/>
      <c r="O343" s="41"/>
      <c r="AO343" s="45"/>
      <c r="AP343" s="46"/>
      <c r="AT343" s="28"/>
      <c r="AX343" s="33"/>
      <c r="AY343" s="44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</row>
    <row r="344" spans="11:84" s="25" customFormat="1">
      <c r="K344" s="41"/>
      <c r="M344" s="41"/>
      <c r="O344" s="41"/>
      <c r="AO344" s="45"/>
      <c r="AP344" s="46"/>
      <c r="AT344" s="28"/>
      <c r="AX344" s="33"/>
      <c r="AY344" s="44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</row>
    <row r="345" spans="11:84" s="25" customFormat="1">
      <c r="K345" s="41"/>
      <c r="M345" s="41"/>
      <c r="O345" s="41"/>
      <c r="AO345" s="45"/>
      <c r="AP345" s="46"/>
      <c r="AT345" s="28"/>
      <c r="AX345" s="33"/>
      <c r="AY345" s="44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</row>
    <row r="346" spans="11:84" s="25" customFormat="1">
      <c r="K346" s="41"/>
      <c r="M346" s="41"/>
      <c r="O346" s="41"/>
      <c r="AO346" s="45"/>
      <c r="AP346" s="46"/>
      <c r="AT346" s="28"/>
      <c r="AX346" s="33"/>
      <c r="AY346" s="44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</row>
    <row r="347" spans="11:84" s="25" customFormat="1">
      <c r="K347" s="41"/>
      <c r="M347" s="41"/>
      <c r="O347" s="41"/>
      <c r="AO347" s="45"/>
      <c r="AP347" s="46"/>
      <c r="AT347" s="28"/>
      <c r="AX347" s="33"/>
      <c r="AY347" s="44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</row>
    <row r="348" spans="11:84" s="25" customFormat="1">
      <c r="K348" s="41"/>
      <c r="M348" s="41"/>
      <c r="O348" s="41"/>
      <c r="AO348" s="45"/>
      <c r="AP348" s="46"/>
      <c r="AT348" s="28"/>
      <c r="AX348" s="33"/>
      <c r="AY348" s="44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</row>
    <row r="349" spans="11:84" s="25" customFormat="1">
      <c r="K349" s="41"/>
      <c r="M349" s="41"/>
      <c r="O349" s="41"/>
      <c r="AO349" s="45"/>
      <c r="AP349" s="46"/>
      <c r="AT349" s="28"/>
      <c r="AX349" s="33"/>
      <c r="AY349" s="44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</row>
    <row r="350" spans="11:84" s="25" customFormat="1">
      <c r="K350" s="41"/>
      <c r="M350" s="41"/>
      <c r="O350" s="41"/>
      <c r="AO350" s="45"/>
      <c r="AP350" s="46"/>
      <c r="AT350" s="28"/>
      <c r="AX350" s="33"/>
      <c r="AY350" s="44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</row>
    <row r="351" spans="11:84" s="25" customFormat="1">
      <c r="K351" s="41"/>
      <c r="M351" s="41"/>
      <c r="O351" s="41"/>
      <c r="AO351" s="45"/>
      <c r="AP351" s="46"/>
      <c r="AT351" s="28"/>
      <c r="AX351" s="33"/>
      <c r="AY351" s="44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</row>
    <row r="352" spans="11:84" s="25" customFormat="1">
      <c r="K352" s="41"/>
      <c r="M352" s="41"/>
      <c r="O352" s="41"/>
      <c r="AO352" s="45"/>
      <c r="AP352" s="46"/>
      <c r="AT352" s="28"/>
      <c r="AX352" s="33"/>
      <c r="AY352" s="44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</row>
    <row r="353" spans="11:84" s="25" customFormat="1">
      <c r="K353" s="41"/>
      <c r="M353" s="41"/>
      <c r="O353" s="41"/>
      <c r="AO353" s="45"/>
      <c r="AP353" s="46"/>
      <c r="AT353" s="28"/>
      <c r="AX353" s="33"/>
      <c r="AY353" s="44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</row>
    <row r="354" spans="11:84" s="25" customFormat="1">
      <c r="K354" s="41"/>
      <c r="M354" s="41"/>
      <c r="O354" s="41"/>
      <c r="AO354" s="45"/>
      <c r="AP354" s="46"/>
      <c r="AT354" s="28"/>
      <c r="AX354" s="33"/>
      <c r="AY354" s="44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</row>
    <row r="355" spans="11:84" s="25" customFormat="1">
      <c r="K355" s="41"/>
      <c r="M355" s="41"/>
      <c r="O355" s="41"/>
      <c r="AO355" s="45"/>
      <c r="AP355" s="46"/>
      <c r="AT355" s="28"/>
      <c r="AX355" s="33"/>
      <c r="AY355" s="44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</row>
    <row r="356" spans="11:84" s="25" customFormat="1">
      <c r="K356" s="41"/>
      <c r="M356" s="41"/>
      <c r="O356" s="41"/>
      <c r="AO356" s="45"/>
      <c r="AP356" s="46"/>
      <c r="AT356" s="28"/>
      <c r="AX356" s="33"/>
      <c r="AY356" s="44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</row>
    <row r="357" spans="11:84" s="25" customFormat="1">
      <c r="K357" s="41"/>
      <c r="M357" s="41"/>
      <c r="O357" s="41"/>
      <c r="AO357" s="45"/>
      <c r="AP357" s="46"/>
      <c r="AT357" s="28"/>
      <c r="AX357" s="33"/>
      <c r="AY357" s="44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</row>
    <row r="358" spans="11:84" s="25" customFormat="1">
      <c r="K358" s="41"/>
      <c r="M358" s="41"/>
      <c r="O358" s="41"/>
      <c r="AO358" s="45"/>
      <c r="AP358" s="46"/>
      <c r="AT358" s="28"/>
      <c r="AX358" s="33"/>
      <c r="AY358" s="44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</row>
    <row r="359" spans="11:84" s="25" customFormat="1">
      <c r="K359" s="41"/>
      <c r="M359" s="41"/>
      <c r="O359" s="41"/>
      <c r="AO359" s="45"/>
      <c r="AP359" s="46"/>
      <c r="AT359" s="28"/>
      <c r="AX359" s="33"/>
      <c r="AY359" s="44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</row>
    <row r="360" spans="11:84" s="25" customFormat="1">
      <c r="K360" s="41"/>
      <c r="M360" s="41"/>
      <c r="O360" s="41"/>
      <c r="AO360" s="45"/>
      <c r="AP360" s="46"/>
      <c r="AT360" s="28"/>
      <c r="AX360" s="33"/>
      <c r="AY360" s="44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</row>
    <row r="361" spans="11:84" s="25" customFormat="1">
      <c r="K361" s="41"/>
      <c r="M361" s="41"/>
      <c r="O361" s="41"/>
      <c r="AO361" s="45"/>
      <c r="AP361" s="46"/>
      <c r="AT361" s="28"/>
      <c r="AX361" s="33"/>
      <c r="AY361" s="44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</row>
    <row r="362" spans="11:84" s="25" customFormat="1">
      <c r="K362" s="41"/>
      <c r="M362" s="41"/>
      <c r="O362" s="41"/>
      <c r="AO362" s="45"/>
      <c r="AP362" s="46"/>
      <c r="AT362" s="28"/>
      <c r="AX362" s="33"/>
      <c r="AY362" s="44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</row>
    <row r="363" spans="11:84" s="25" customFormat="1">
      <c r="K363" s="41"/>
      <c r="M363" s="41"/>
      <c r="O363" s="41"/>
      <c r="AO363" s="45"/>
      <c r="AP363" s="46"/>
      <c r="AT363" s="28"/>
      <c r="AX363" s="33"/>
      <c r="AY363" s="44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</row>
    <row r="364" spans="11:84" s="25" customFormat="1">
      <c r="K364" s="41"/>
      <c r="M364" s="41"/>
      <c r="O364" s="41"/>
      <c r="AO364" s="45"/>
      <c r="AP364" s="46"/>
      <c r="AT364" s="28"/>
      <c r="AX364" s="33"/>
      <c r="AY364" s="44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</row>
    <row r="365" spans="11:84" s="25" customFormat="1">
      <c r="K365" s="41"/>
      <c r="M365" s="41"/>
      <c r="O365" s="41"/>
      <c r="AO365" s="45"/>
      <c r="AP365" s="46"/>
      <c r="AT365" s="28"/>
      <c r="AX365" s="33"/>
      <c r="AY365" s="44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</row>
    <row r="366" spans="11:84" s="25" customFormat="1">
      <c r="K366" s="41"/>
      <c r="M366" s="41"/>
      <c r="O366" s="41"/>
      <c r="AO366" s="45"/>
      <c r="AP366" s="46"/>
      <c r="AT366" s="28"/>
      <c r="AX366" s="33"/>
      <c r="AY366" s="44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</row>
    <row r="367" spans="11:84" s="25" customFormat="1">
      <c r="K367" s="41"/>
      <c r="M367" s="41"/>
      <c r="O367" s="41"/>
      <c r="AO367" s="45"/>
      <c r="AP367" s="46"/>
      <c r="AT367" s="28"/>
      <c r="AX367" s="33"/>
      <c r="AY367" s="44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</row>
    <row r="368" spans="11:84" s="25" customFormat="1">
      <c r="K368" s="41"/>
      <c r="M368" s="41"/>
      <c r="O368" s="41"/>
      <c r="AO368" s="45"/>
      <c r="AP368" s="46"/>
      <c r="AT368" s="28"/>
      <c r="AX368" s="33"/>
      <c r="AY368" s="44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</row>
    <row r="369" spans="11:84" s="25" customFormat="1">
      <c r="K369" s="41"/>
      <c r="M369" s="41"/>
      <c r="O369" s="41"/>
      <c r="AO369" s="45"/>
      <c r="AP369" s="46"/>
      <c r="AT369" s="28"/>
      <c r="AX369" s="33"/>
      <c r="AY369" s="44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</row>
    <row r="370" spans="11:84" s="25" customFormat="1">
      <c r="K370" s="41"/>
      <c r="M370" s="41"/>
      <c r="O370" s="41"/>
      <c r="AO370" s="45"/>
      <c r="AP370" s="46"/>
      <c r="AT370" s="28"/>
      <c r="AX370" s="33"/>
      <c r="AY370" s="44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</row>
    <row r="371" spans="11:84" s="25" customFormat="1">
      <c r="K371" s="41"/>
      <c r="M371" s="41"/>
      <c r="O371" s="41"/>
      <c r="AO371" s="45"/>
      <c r="AP371" s="46"/>
      <c r="AT371" s="28"/>
      <c r="AX371" s="33"/>
      <c r="AY371" s="44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</row>
    <row r="372" spans="11:84" s="25" customFormat="1">
      <c r="K372" s="41"/>
      <c r="M372" s="41"/>
      <c r="O372" s="41"/>
      <c r="AO372" s="45"/>
      <c r="AP372" s="46"/>
      <c r="AT372" s="28"/>
      <c r="AX372" s="33"/>
      <c r="AY372" s="44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</row>
    <row r="373" spans="11:84" s="25" customFormat="1">
      <c r="K373" s="41"/>
      <c r="M373" s="41"/>
      <c r="O373" s="41"/>
      <c r="AO373" s="45"/>
      <c r="AP373" s="46"/>
      <c r="AT373" s="28"/>
      <c r="AX373" s="33"/>
      <c r="AY373" s="44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</row>
    <row r="374" spans="11:84" s="25" customFormat="1">
      <c r="K374" s="41"/>
      <c r="M374" s="41"/>
      <c r="O374" s="41"/>
      <c r="AO374" s="45"/>
      <c r="AP374" s="46"/>
      <c r="AT374" s="28"/>
      <c r="AX374" s="33"/>
      <c r="AY374" s="44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</row>
    <row r="375" spans="11:84" s="25" customFormat="1">
      <c r="K375" s="41"/>
      <c r="M375" s="41"/>
      <c r="O375" s="41"/>
      <c r="AO375" s="45"/>
      <c r="AP375" s="46"/>
      <c r="AT375" s="28"/>
      <c r="AX375" s="33"/>
      <c r="AY375" s="44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</row>
    <row r="376" spans="11:84" s="25" customFormat="1">
      <c r="K376" s="41"/>
      <c r="M376" s="41"/>
      <c r="O376" s="41"/>
      <c r="AO376" s="45"/>
      <c r="AP376" s="46"/>
      <c r="AT376" s="28"/>
      <c r="AX376" s="33"/>
      <c r="AY376" s="44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</row>
    <row r="377" spans="11:84" s="25" customFormat="1">
      <c r="K377" s="41"/>
      <c r="M377" s="41"/>
      <c r="O377" s="41"/>
      <c r="AO377" s="45"/>
      <c r="AP377" s="46"/>
      <c r="AT377" s="28"/>
      <c r="AX377" s="33"/>
      <c r="AY377" s="44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</row>
    <row r="378" spans="11:84" s="25" customFormat="1">
      <c r="K378" s="41"/>
      <c r="M378" s="41"/>
      <c r="O378" s="41"/>
      <c r="AO378" s="45"/>
      <c r="AP378" s="46"/>
      <c r="AT378" s="28"/>
      <c r="AX378" s="33"/>
      <c r="AY378" s="44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</row>
    <row r="379" spans="11:84" s="25" customFormat="1">
      <c r="K379" s="41"/>
      <c r="M379" s="41"/>
      <c r="O379" s="41"/>
      <c r="AO379" s="45"/>
      <c r="AP379" s="46"/>
      <c r="AT379" s="28"/>
      <c r="AX379" s="33"/>
      <c r="AY379" s="44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</row>
    <row r="380" spans="11:84" s="25" customFormat="1">
      <c r="K380" s="41"/>
      <c r="M380" s="41"/>
      <c r="O380" s="41"/>
      <c r="AO380" s="45"/>
      <c r="AP380" s="46"/>
      <c r="AT380" s="28"/>
      <c r="AX380" s="33"/>
      <c r="AY380" s="44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</row>
    <row r="381" spans="11:84" s="25" customFormat="1">
      <c r="K381" s="41"/>
      <c r="M381" s="41"/>
      <c r="O381" s="41"/>
      <c r="AO381" s="45"/>
      <c r="AP381" s="46"/>
      <c r="AT381" s="28"/>
      <c r="AX381" s="33"/>
      <c r="AY381" s="44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</row>
    <row r="382" spans="11:84" s="25" customFormat="1">
      <c r="K382" s="41"/>
      <c r="M382" s="41"/>
      <c r="O382" s="41"/>
      <c r="AO382" s="45"/>
      <c r="AP382" s="46"/>
      <c r="AT382" s="28"/>
      <c r="AX382" s="33"/>
      <c r="AY382" s="44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</row>
    <row r="383" spans="11:84" s="25" customFormat="1">
      <c r="K383" s="41"/>
      <c r="M383" s="41"/>
      <c r="O383" s="41"/>
      <c r="AO383" s="45"/>
      <c r="AP383" s="46"/>
      <c r="AT383" s="28"/>
      <c r="AX383" s="33"/>
      <c r="AY383" s="44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</row>
    <row r="384" spans="11:84" s="25" customFormat="1">
      <c r="K384" s="41"/>
      <c r="M384" s="41"/>
      <c r="O384" s="41"/>
      <c r="AO384" s="45"/>
      <c r="AP384" s="46"/>
      <c r="AT384" s="28"/>
      <c r="AX384" s="33"/>
      <c r="AY384" s="44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</row>
    <row r="385" spans="11:84" s="25" customFormat="1">
      <c r="K385" s="41"/>
      <c r="M385" s="41"/>
      <c r="O385" s="41"/>
      <c r="AO385" s="45"/>
      <c r="AP385" s="46"/>
      <c r="AT385" s="28"/>
      <c r="AX385" s="33"/>
      <c r="AY385" s="44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</row>
    <row r="386" spans="11:84" s="25" customFormat="1">
      <c r="K386" s="41"/>
      <c r="M386" s="41"/>
      <c r="O386" s="41"/>
      <c r="AO386" s="45"/>
      <c r="AP386" s="46"/>
      <c r="AT386" s="28"/>
      <c r="AX386" s="33"/>
      <c r="AY386" s="44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</row>
    <row r="387" spans="11:84" s="25" customFormat="1">
      <c r="K387" s="41"/>
      <c r="M387" s="41"/>
      <c r="O387" s="41"/>
      <c r="AO387" s="45"/>
      <c r="AP387" s="46"/>
      <c r="AT387" s="28"/>
      <c r="AX387" s="33"/>
      <c r="AY387" s="44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</row>
    <row r="388" spans="11:84" s="25" customFormat="1">
      <c r="K388" s="41"/>
      <c r="M388" s="41"/>
      <c r="O388" s="41"/>
      <c r="AO388" s="45"/>
      <c r="AP388" s="46"/>
      <c r="AT388" s="28"/>
      <c r="AX388" s="33"/>
      <c r="AY388" s="44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</row>
    <row r="389" spans="11:84" s="25" customFormat="1">
      <c r="K389" s="41"/>
      <c r="M389" s="41"/>
      <c r="O389" s="41"/>
      <c r="AO389" s="45"/>
      <c r="AP389" s="46"/>
      <c r="AT389" s="28"/>
      <c r="AX389" s="33"/>
      <c r="AY389" s="44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</row>
    <row r="390" spans="11:84" s="25" customFormat="1">
      <c r="K390" s="41"/>
      <c r="M390" s="41"/>
      <c r="O390" s="41"/>
      <c r="AO390" s="45"/>
      <c r="AP390" s="46"/>
      <c r="AT390" s="28"/>
      <c r="AX390" s="33"/>
      <c r="AY390" s="44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</row>
    <row r="391" spans="11:84" s="25" customFormat="1">
      <c r="K391" s="41"/>
      <c r="M391" s="41"/>
      <c r="O391" s="41"/>
      <c r="AO391" s="45"/>
      <c r="AP391" s="46"/>
      <c r="AT391" s="28"/>
      <c r="AX391" s="33"/>
      <c r="AY391" s="44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</row>
    <row r="392" spans="11:84" s="25" customFormat="1">
      <c r="K392" s="41"/>
      <c r="M392" s="41"/>
      <c r="O392" s="41"/>
      <c r="AO392" s="45"/>
      <c r="AP392" s="46"/>
      <c r="AT392" s="28"/>
      <c r="AX392" s="33"/>
      <c r="AY392" s="44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</row>
    <row r="393" spans="11:84" s="25" customFormat="1">
      <c r="K393" s="41"/>
      <c r="M393" s="41"/>
      <c r="O393" s="41"/>
      <c r="AO393" s="45"/>
      <c r="AP393" s="46"/>
      <c r="AT393" s="28"/>
      <c r="AX393" s="33"/>
      <c r="AY393" s="44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</row>
    <row r="394" spans="11:84" s="25" customFormat="1">
      <c r="K394" s="41"/>
      <c r="M394" s="41"/>
      <c r="O394" s="41"/>
      <c r="AO394" s="45"/>
      <c r="AP394" s="46"/>
      <c r="AT394" s="28"/>
      <c r="AX394" s="33"/>
      <c r="AY394" s="44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</row>
    <row r="395" spans="11:84" s="25" customFormat="1">
      <c r="K395" s="41"/>
      <c r="M395" s="41"/>
      <c r="O395" s="41"/>
      <c r="AO395" s="45"/>
      <c r="AP395" s="46"/>
      <c r="AT395" s="28"/>
      <c r="AX395" s="33"/>
      <c r="AY395" s="44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</row>
    <row r="396" spans="11:84" s="25" customFormat="1">
      <c r="K396" s="41"/>
      <c r="M396" s="41"/>
      <c r="O396" s="41"/>
      <c r="AO396" s="45"/>
      <c r="AP396" s="46"/>
      <c r="AT396" s="28"/>
      <c r="AX396" s="33"/>
      <c r="AY396" s="44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</row>
    <row r="397" spans="11:84" s="25" customFormat="1">
      <c r="K397" s="41"/>
      <c r="M397" s="41"/>
      <c r="O397" s="41"/>
      <c r="AO397" s="45"/>
      <c r="AP397" s="46"/>
      <c r="AT397" s="28"/>
      <c r="AX397" s="33"/>
      <c r="AY397" s="44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</row>
    <row r="398" spans="11:84" s="25" customFormat="1">
      <c r="K398" s="41"/>
      <c r="M398" s="41"/>
      <c r="O398" s="41"/>
      <c r="AO398" s="45"/>
      <c r="AP398" s="46"/>
      <c r="AT398" s="28"/>
      <c r="AX398" s="33"/>
      <c r="AY398" s="44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</row>
    <row r="399" spans="11:84" s="25" customFormat="1">
      <c r="K399" s="41"/>
      <c r="M399" s="41"/>
      <c r="O399" s="41"/>
      <c r="AO399" s="45"/>
      <c r="AP399" s="46"/>
      <c r="AT399" s="28"/>
      <c r="AX399" s="33"/>
      <c r="AY399" s="44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</row>
    <row r="400" spans="11:84" s="25" customFormat="1">
      <c r="K400" s="41"/>
      <c r="M400" s="41"/>
      <c r="O400" s="41"/>
      <c r="AO400" s="45"/>
      <c r="AP400" s="46"/>
      <c r="AT400" s="28"/>
      <c r="AX400" s="33"/>
      <c r="AY400" s="44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</row>
    <row r="401" spans="11:84" s="25" customFormat="1">
      <c r="K401" s="41"/>
      <c r="M401" s="41"/>
      <c r="O401" s="41"/>
      <c r="AO401" s="45"/>
      <c r="AP401" s="46"/>
      <c r="AT401" s="28"/>
      <c r="AX401" s="33"/>
      <c r="AY401" s="44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</row>
    <row r="402" spans="11:84" s="25" customFormat="1">
      <c r="K402" s="41"/>
      <c r="M402" s="41"/>
      <c r="O402" s="41"/>
      <c r="AO402" s="45"/>
      <c r="AP402" s="46"/>
      <c r="AT402" s="28"/>
      <c r="AX402" s="33"/>
      <c r="AY402" s="44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</row>
    <row r="403" spans="11:84" s="25" customFormat="1">
      <c r="K403" s="41"/>
      <c r="M403" s="41"/>
      <c r="O403" s="41"/>
      <c r="AO403" s="45"/>
      <c r="AP403" s="46"/>
      <c r="AT403" s="28"/>
      <c r="AX403" s="33"/>
      <c r="AY403" s="44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</row>
    <row r="404" spans="11:84" s="25" customFormat="1">
      <c r="K404" s="41"/>
      <c r="M404" s="41"/>
      <c r="O404" s="41"/>
      <c r="AO404" s="45"/>
      <c r="AP404" s="46"/>
      <c r="AT404" s="28"/>
      <c r="AX404" s="33"/>
      <c r="AY404" s="44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</row>
    <row r="405" spans="11:84" s="25" customFormat="1">
      <c r="K405" s="41"/>
      <c r="M405" s="41"/>
      <c r="O405" s="41"/>
      <c r="AO405" s="45"/>
      <c r="AP405" s="46"/>
      <c r="AT405" s="28"/>
      <c r="AX405" s="33"/>
      <c r="AY405" s="44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</row>
    <row r="406" spans="11:84" s="25" customFormat="1">
      <c r="K406" s="41"/>
      <c r="M406" s="41"/>
      <c r="O406" s="41"/>
      <c r="AO406" s="45"/>
      <c r="AP406" s="46"/>
      <c r="AT406" s="28"/>
      <c r="AX406" s="33"/>
      <c r="AY406" s="44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</row>
    <row r="407" spans="11:84" s="25" customFormat="1">
      <c r="K407" s="41"/>
      <c r="M407" s="41"/>
      <c r="O407" s="41"/>
      <c r="AO407" s="45"/>
      <c r="AP407" s="46"/>
      <c r="AT407" s="28"/>
      <c r="AX407" s="33"/>
      <c r="AY407" s="44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</row>
    <row r="408" spans="11:84" s="25" customFormat="1">
      <c r="K408" s="41"/>
      <c r="M408" s="41"/>
      <c r="O408" s="41"/>
      <c r="AO408" s="45"/>
      <c r="AP408" s="46"/>
      <c r="AT408" s="28"/>
      <c r="AX408" s="33"/>
      <c r="AY408" s="44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</row>
    <row r="409" spans="11:84" s="25" customFormat="1">
      <c r="K409" s="41"/>
      <c r="M409" s="41"/>
      <c r="O409" s="41"/>
      <c r="AO409" s="45"/>
      <c r="AP409" s="46"/>
      <c r="AT409" s="28"/>
      <c r="AX409" s="33"/>
      <c r="AY409" s="44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</row>
    <row r="410" spans="11:84" s="25" customFormat="1">
      <c r="K410" s="41"/>
      <c r="M410" s="41"/>
      <c r="O410" s="41"/>
      <c r="AO410" s="45"/>
      <c r="AP410" s="46"/>
      <c r="AT410" s="28"/>
      <c r="AX410" s="33"/>
      <c r="AY410" s="44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</row>
    <row r="411" spans="11:84" s="25" customFormat="1">
      <c r="K411" s="41"/>
      <c r="M411" s="41"/>
      <c r="O411" s="41"/>
      <c r="AO411" s="45"/>
      <c r="AP411" s="46"/>
      <c r="AT411" s="28"/>
      <c r="AX411" s="33"/>
      <c r="AY411" s="44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</row>
    <row r="412" spans="11:84" s="25" customFormat="1">
      <c r="K412" s="41"/>
      <c r="M412" s="41"/>
      <c r="O412" s="41"/>
      <c r="AO412" s="45"/>
      <c r="AP412" s="46"/>
      <c r="AT412" s="28"/>
      <c r="AX412" s="33"/>
      <c r="AY412" s="44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</row>
    <row r="413" spans="11:84" s="25" customFormat="1">
      <c r="K413" s="41"/>
      <c r="M413" s="41"/>
      <c r="O413" s="41"/>
      <c r="AO413" s="45"/>
      <c r="AP413" s="46"/>
      <c r="AT413" s="28"/>
      <c r="AX413" s="33"/>
      <c r="AY413" s="44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</row>
    <row r="414" spans="11:84" s="25" customFormat="1">
      <c r="K414" s="41"/>
      <c r="M414" s="41"/>
      <c r="O414" s="41"/>
      <c r="AO414" s="45"/>
      <c r="AP414" s="46"/>
      <c r="AT414" s="28"/>
      <c r="AX414" s="33"/>
      <c r="AY414" s="44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</row>
    <row r="415" spans="11:84" s="25" customFormat="1">
      <c r="K415" s="41"/>
      <c r="M415" s="41"/>
      <c r="O415" s="41"/>
      <c r="AO415" s="45"/>
      <c r="AP415" s="46"/>
      <c r="AT415" s="28"/>
      <c r="AX415" s="33"/>
      <c r="AY415" s="44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</row>
    <row r="416" spans="11:84" s="25" customFormat="1">
      <c r="K416" s="41"/>
      <c r="M416" s="41"/>
      <c r="O416" s="41"/>
      <c r="AO416" s="45"/>
      <c r="AP416" s="46"/>
      <c r="AT416" s="28"/>
      <c r="AX416" s="33"/>
      <c r="AY416" s="44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</row>
    <row r="417" spans="11:84" s="25" customFormat="1">
      <c r="K417" s="41"/>
      <c r="M417" s="41"/>
      <c r="O417" s="41"/>
      <c r="AO417" s="45"/>
      <c r="AP417" s="46"/>
      <c r="AT417" s="28"/>
      <c r="AX417" s="33"/>
      <c r="AY417" s="44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</row>
    <row r="418" spans="11:84" s="25" customFormat="1">
      <c r="K418" s="41"/>
      <c r="M418" s="41"/>
      <c r="O418" s="41"/>
      <c r="AO418" s="45"/>
      <c r="AP418" s="46"/>
      <c r="AT418" s="28"/>
      <c r="AX418" s="33"/>
      <c r="AY418" s="44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</row>
    <row r="419" spans="11:84" s="25" customFormat="1">
      <c r="K419" s="41"/>
      <c r="M419" s="41"/>
      <c r="O419" s="41"/>
      <c r="AO419" s="45"/>
      <c r="AP419" s="46"/>
      <c r="AT419" s="28"/>
      <c r="AX419" s="33"/>
      <c r="AY419" s="44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</row>
    <row r="420" spans="11:84" s="25" customFormat="1">
      <c r="K420" s="29"/>
      <c r="L420" s="27"/>
      <c r="M420" s="29"/>
      <c r="N420" s="27"/>
      <c r="O420" s="29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O420" s="47"/>
      <c r="AP420" s="48"/>
      <c r="AT420" s="49"/>
      <c r="AX420" s="50"/>
      <c r="AY420" s="44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</row>
    <row r="421" spans="11:84" s="25" customFormat="1">
      <c r="K421" s="29"/>
      <c r="L421" s="27"/>
      <c r="M421" s="29"/>
      <c r="N421" s="27"/>
      <c r="O421" s="29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O421" s="47"/>
      <c r="AP421" s="48"/>
      <c r="AT421" s="49"/>
      <c r="AX421" s="50"/>
      <c r="AY421" s="44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</row>
    <row r="422" spans="11:84" s="25" customFormat="1">
      <c r="K422" s="29"/>
      <c r="L422" s="27"/>
      <c r="M422" s="29"/>
      <c r="N422" s="27"/>
      <c r="O422" s="29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O422" s="47"/>
      <c r="AP422" s="48"/>
      <c r="AT422" s="49"/>
      <c r="AX422" s="50"/>
      <c r="AY422" s="44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</row>
    <row r="423" spans="11:84" s="25" customFormat="1">
      <c r="K423" s="29"/>
      <c r="L423" s="27"/>
      <c r="M423" s="29"/>
      <c r="N423" s="27"/>
      <c r="O423" s="29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O423" s="47"/>
      <c r="AP423" s="48"/>
      <c r="AT423" s="49"/>
      <c r="AX423" s="50"/>
      <c r="AY423" s="44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</row>
    <row r="424" spans="11:84" s="25" customFormat="1">
      <c r="K424" s="29"/>
      <c r="L424" s="27"/>
      <c r="M424" s="29"/>
      <c r="N424" s="27"/>
      <c r="O424" s="29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O424" s="47"/>
      <c r="AP424" s="48"/>
      <c r="AT424" s="49"/>
      <c r="AX424" s="50"/>
      <c r="AY424" s="44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</row>
    <row r="425" spans="11:84" s="25" customFormat="1">
      <c r="K425" s="29"/>
      <c r="L425" s="27"/>
      <c r="M425" s="29"/>
      <c r="N425" s="27"/>
      <c r="O425" s="29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O425" s="47"/>
      <c r="AP425" s="48"/>
      <c r="AT425" s="49"/>
      <c r="AX425" s="50"/>
      <c r="AY425" s="44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</row>
    <row r="426" spans="11:84" s="25" customFormat="1">
      <c r="K426" s="29"/>
      <c r="L426" s="27"/>
      <c r="M426" s="29"/>
      <c r="N426" s="27"/>
      <c r="O426" s="29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O426" s="47"/>
      <c r="AP426" s="48"/>
      <c r="AT426" s="49"/>
      <c r="AX426" s="50"/>
      <c r="AY426" s="44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</row>
    <row r="427" spans="11:84" s="25" customFormat="1">
      <c r="K427" s="29"/>
      <c r="L427" s="27"/>
      <c r="M427" s="29"/>
      <c r="N427" s="27"/>
      <c r="O427" s="29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O427" s="47"/>
      <c r="AP427" s="48"/>
      <c r="AT427" s="49"/>
      <c r="AX427" s="50"/>
      <c r="AY427" s="44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</row>
    <row r="428" spans="11:84" s="25" customFormat="1">
      <c r="K428" s="29"/>
      <c r="L428" s="27"/>
      <c r="M428" s="29"/>
      <c r="N428" s="27"/>
      <c r="O428" s="29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O428" s="47"/>
      <c r="AP428" s="48"/>
      <c r="AT428" s="49"/>
      <c r="AX428" s="50"/>
      <c r="AY428" s="44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</row>
    <row r="429" spans="11:84">
      <c r="AO429" s="47"/>
      <c r="AP429" s="48"/>
      <c r="AT429" s="49"/>
      <c r="AX429" s="50"/>
    </row>
    <row r="430" spans="11:84">
      <c r="AO430" s="47"/>
      <c r="AP430" s="48"/>
      <c r="AT430" s="49"/>
      <c r="AX430" s="50"/>
    </row>
    <row r="431" spans="11:84">
      <c r="AO431" s="47"/>
      <c r="AP431" s="48"/>
      <c r="AT431" s="49"/>
      <c r="AX431" s="50"/>
    </row>
    <row r="432" spans="11:84">
      <c r="AO432" s="47"/>
      <c r="AP432" s="48"/>
      <c r="AT432" s="49"/>
      <c r="AX432" s="50"/>
    </row>
    <row r="433" spans="41:50">
      <c r="AO433" s="47"/>
      <c r="AP433" s="48"/>
      <c r="AT433" s="49"/>
      <c r="AX433" s="50"/>
    </row>
    <row r="434" spans="41:50">
      <c r="AO434" s="47"/>
      <c r="AP434" s="48"/>
      <c r="AT434" s="49"/>
      <c r="AX434" s="50"/>
    </row>
    <row r="435" spans="41:50">
      <c r="AO435" s="47"/>
      <c r="AP435" s="48"/>
      <c r="AT435" s="49"/>
      <c r="AX435" s="50"/>
    </row>
    <row r="436" spans="41:50">
      <c r="AO436" s="47"/>
      <c r="AP436" s="48"/>
      <c r="AT436" s="49"/>
      <c r="AX436" s="50"/>
    </row>
    <row r="437" spans="41:50">
      <c r="AO437" s="47"/>
      <c r="AP437" s="48"/>
      <c r="AT437" s="49"/>
      <c r="AX437" s="50"/>
    </row>
    <row r="438" spans="41:50">
      <c r="AO438" s="47"/>
      <c r="AP438" s="48"/>
      <c r="AT438" s="49"/>
      <c r="AX438" s="50"/>
    </row>
    <row r="439" spans="41:50">
      <c r="AO439" s="47"/>
      <c r="AP439" s="48"/>
      <c r="AT439" s="49"/>
      <c r="AX439" s="50"/>
    </row>
    <row r="440" spans="41:50">
      <c r="AO440" s="47"/>
      <c r="AP440" s="48"/>
      <c r="AT440" s="49"/>
      <c r="AX440" s="50"/>
    </row>
    <row r="441" spans="41:50">
      <c r="AO441" s="47"/>
      <c r="AP441" s="48"/>
      <c r="AT441" s="49"/>
      <c r="AX441" s="50"/>
    </row>
    <row r="442" spans="41:50">
      <c r="AO442" s="47"/>
      <c r="AP442" s="48"/>
      <c r="AT442" s="49"/>
      <c r="AX442" s="50"/>
    </row>
    <row r="443" spans="41:50">
      <c r="AO443" s="47"/>
      <c r="AP443" s="48"/>
      <c r="AT443" s="49"/>
      <c r="AX443" s="50"/>
    </row>
    <row r="444" spans="41:50">
      <c r="AO444" s="47"/>
      <c r="AP444" s="48"/>
      <c r="AT444" s="49"/>
      <c r="AX444" s="50"/>
    </row>
    <row r="445" spans="41:50">
      <c r="AO445" s="47"/>
      <c r="AP445" s="48"/>
      <c r="AT445" s="49"/>
      <c r="AX445" s="50"/>
    </row>
    <row r="446" spans="41:50">
      <c r="AO446" s="47"/>
      <c r="AP446" s="48"/>
      <c r="AT446" s="49"/>
      <c r="AX446" s="50"/>
    </row>
    <row r="447" spans="41:50">
      <c r="AO447" s="47"/>
      <c r="AP447" s="48"/>
      <c r="AT447" s="49"/>
      <c r="AX447" s="50"/>
    </row>
    <row r="448" spans="41:50">
      <c r="AO448" s="47"/>
      <c r="AP448" s="48"/>
      <c r="AT448" s="49"/>
      <c r="AX448" s="50"/>
    </row>
    <row r="449" spans="41:50">
      <c r="AO449" s="47"/>
      <c r="AP449" s="48"/>
      <c r="AT449" s="49"/>
      <c r="AX449" s="50"/>
    </row>
    <row r="450" spans="41:50">
      <c r="AO450" s="47"/>
      <c r="AP450" s="48"/>
      <c r="AT450" s="49"/>
      <c r="AX450" s="50"/>
    </row>
    <row r="451" spans="41:50">
      <c r="AO451" s="47"/>
      <c r="AP451" s="48"/>
      <c r="AT451" s="49"/>
      <c r="AX451" s="50"/>
    </row>
    <row r="452" spans="41:50">
      <c r="AO452" s="47"/>
      <c r="AP452" s="48"/>
      <c r="AT452" s="49"/>
      <c r="AX452" s="50"/>
    </row>
    <row r="453" spans="41:50">
      <c r="AO453" s="47"/>
      <c r="AP453" s="48"/>
      <c r="AT453" s="49"/>
      <c r="AX453" s="50"/>
    </row>
    <row r="454" spans="41:50">
      <c r="AO454" s="47"/>
      <c r="AP454" s="48"/>
      <c r="AT454" s="49"/>
      <c r="AX454" s="50"/>
    </row>
    <row r="455" spans="41:50">
      <c r="AO455" s="47"/>
      <c r="AP455" s="48"/>
      <c r="AT455" s="49"/>
      <c r="AX455" s="50"/>
    </row>
    <row r="456" spans="41:50">
      <c r="AO456" s="47"/>
      <c r="AP456" s="48"/>
      <c r="AT456" s="49"/>
      <c r="AX456" s="50"/>
    </row>
    <row r="457" spans="41:50">
      <c r="AO457" s="47"/>
      <c r="AP457" s="48"/>
      <c r="AT457" s="49"/>
      <c r="AX457" s="50"/>
    </row>
    <row r="458" spans="41:50">
      <c r="AO458" s="47"/>
      <c r="AP458" s="48"/>
      <c r="AT458" s="49"/>
      <c r="AX458" s="50"/>
    </row>
    <row r="459" spans="41:50">
      <c r="AO459" s="47"/>
      <c r="AP459" s="48"/>
      <c r="AT459" s="49"/>
      <c r="AX459" s="50"/>
    </row>
    <row r="460" spans="41:50">
      <c r="AO460" s="47"/>
      <c r="AP460" s="48"/>
      <c r="AT460" s="49"/>
      <c r="AX460" s="50"/>
    </row>
    <row r="461" spans="41:50">
      <c r="AO461" s="47"/>
      <c r="AP461" s="48"/>
      <c r="AT461" s="49"/>
      <c r="AX461" s="50"/>
    </row>
    <row r="462" spans="41:50">
      <c r="AO462" s="47"/>
      <c r="AP462" s="48"/>
      <c r="AT462" s="49"/>
      <c r="AX462" s="50"/>
    </row>
    <row r="463" spans="41:50">
      <c r="AO463" s="47"/>
      <c r="AP463" s="48"/>
      <c r="AT463" s="49"/>
      <c r="AX463" s="50"/>
    </row>
    <row r="464" spans="41:50">
      <c r="AO464" s="47"/>
      <c r="AP464" s="48"/>
      <c r="AT464" s="49"/>
      <c r="AX464" s="50"/>
    </row>
    <row r="465" spans="41:50">
      <c r="AO465" s="47"/>
      <c r="AP465" s="48"/>
      <c r="AT465" s="49"/>
      <c r="AX465" s="50"/>
    </row>
    <row r="466" spans="41:50">
      <c r="AO466" s="47"/>
      <c r="AP466" s="48"/>
      <c r="AT466" s="49"/>
      <c r="AX466" s="50"/>
    </row>
    <row r="467" spans="41:50">
      <c r="AO467" s="47"/>
      <c r="AP467" s="48"/>
      <c r="AT467" s="49"/>
      <c r="AX467" s="50"/>
    </row>
    <row r="468" spans="41:50">
      <c r="AO468" s="47"/>
      <c r="AP468" s="48"/>
      <c r="AT468" s="49"/>
      <c r="AX468" s="50"/>
    </row>
    <row r="469" spans="41:50">
      <c r="AO469" s="47"/>
      <c r="AP469" s="48"/>
      <c r="AT469" s="49"/>
      <c r="AX469" s="50"/>
    </row>
    <row r="470" spans="41:50">
      <c r="AO470" s="47"/>
      <c r="AP470" s="48"/>
      <c r="AT470" s="49"/>
      <c r="AX470" s="50"/>
    </row>
    <row r="471" spans="41:50">
      <c r="AO471" s="47"/>
      <c r="AP471" s="48"/>
      <c r="AT471" s="49"/>
      <c r="AX471" s="50"/>
    </row>
    <row r="472" spans="41:50">
      <c r="AO472" s="47"/>
      <c r="AP472" s="48"/>
      <c r="AT472" s="49"/>
      <c r="AX472" s="50"/>
    </row>
    <row r="473" spans="41:50">
      <c r="AO473" s="47"/>
      <c r="AP473" s="48"/>
      <c r="AT473" s="49"/>
      <c r="AX473" s="50"/>
    </row>
    <row r="474" spans="41:50">
      <c r="AO474" s="47"/>
      <c r="AP474" s="48"/>
      <c r="AT474" s="49"/>
      <c r="AX474" s="50"/>
    </row>
    <row r="475" spans="41:50">
      <c r="AO475" s="47"/>
      <c r="AP475" s="48"/>
      <c r="AT475" s="49"/>
      <c r="AX475" s="50"/>
    </row>
    <row r="476" spans="41:50">
      <c r="AO476" s="47"/>
      <c r="AP476" s="48"/>
      <c r="AT476" s="49"/>
      <c r="AX476" s="50"/>
    </row>
    <row r="477" spans="41:50">
      <c r="AO477" s="47"/>
      <c r="AP477" s="48"/>
      <c r="AT477" s="49"/>
      <c r="AX477" s="50"/>
    </row>
    <row r="478" spans="41:50">
      <c r="AO478" s="47"/>
      <c r="AP478" s="48"/>
      <c r="AT478" s="49"/>
      <c r="AX478" s="50"/>
    </row>
    <row r="479" spans="41:50">
      <c r="AO479" s="47"/>
      <c r="AP479" s="48"/>
      <c r="AT479" s="49"/>
      <c r="AX479" s="50"/>
    </row>
    <row r="480" spans="41:50">
      <c r="AO480" s="47"/>
      <c r="AP480" s="48"/>
      <c r="AT480" s="49"/>
      <c r="AX480" s="50"/>
    </row>
    <row r="481" spans="41:50">
      <c r="AO481" s="47"/>
      <c r="AP481" s="48"/>
      <c r="AT481" s="49"/>
      <c r="AX481" s="50"/>
    </row>
    <row r="482" spans="41:50">
      <c r="AO482" s="47"/>
      <c r="AP482" s="48"/>
      <c r="AT482" s="49"/>
      <c r="AX482" s="50"/>
    </row>
    <row r="483" spans="41:50">
      <c r="AO483" s="47"/>
      <c r="AP483" s="48"/>
      <c r="AT483" s="49"/>
      <c r="AX483" s="50"/>
    </row>
    <row r="484" spans="41:50">
      <c r="AO484" s="47"/>
      <c r="AP484" s="48"/>
      <c r="AT484" s="49"/>
      <c r="AX484" s="50"/>
    </row>
    <row r="485" spans="41:50">
      <c r="AO485" s="47"/>
      <c r="AP485" s="48"/>
      <c r="AT485" s="49"/>
      <c r="AX485" s="50"/>
    </row>
    <row r="486" spans="41:50">
      <c r="AO486" s="47"/>
      <c r="AP486" s="48"/>
      <c r="AT486" s="49"/>
      <c r="AX486" s="50"/>
    </row>
    <row r="487" spans="41:50">
      <c r="AO487" s="47"/>
      <c r="AP487" s="48"/>
      <c r="AT487" s="49"/>
      <c r="AX487" s="50"/>
    </row>
    <row r="488" spans="41:50">
      <c r="AO488" s="47"/>
      <c r="AP488" s="48"/>
      <c r="AT488" s="49"/>
      <c r="AX488" s="50"/>
    </row>
    <row r="489" spans="41:50">
      <c r="AO489" s="47"/>
      <c r="AP489" s="48"/>
      <c r="AT489" s="49"/>
      <c r="AX489" s="50"/>
    </row>
    <row r="490" spans="41:50">
      <c r="AO490" s="47"/>
      <c r="AP490" s="48"/>
      <c r="AT490" s="49"/>
      <c r="AX490" s="50"/>
    </row>
    <row r="491" spans="41:50">
      <c r="AO491" s="47"/>
      <c r="AP491" s="48"/>
      <c r="AT491" s="49"/>
      <c r="AX491" s="50"/>
    </row>
    <row r="492" spans="41:50">
      <c r="AO492" s="47"/>
      <c r="AP492" s="48"/>
      <c r="AT492" s="49"/>
      <c r="AX492" s="50"/>
    </row>
    <row r="493" spans="41:50">
      <c r="AO493" s="47"/>
      <c r="AP493" s="48"/>
      <c r="AT493" s="49"/>
      <c r="AX493" s="50"/>
    </row>
    <row r="494" spans="41:50">
      <c r="AO494" s="47"/>
      <c r="AP494" s="48"/>
      <c r="AT494" s="49"/>
      <c r="AX494" s="50"/>
    </row>
    <row r="495" spans="41:50">
      <c r="AO495" s="47"/>
      <c r="AP495" s="48"/>
      <c r="AT495" s="49"/>
      <c r="AX495" s="50"/>
    </row>
    <row r="496" spans="41:50">
      <c r="AO496" s="47"/>
      <c r="AP496" s="48"/>
      <c r="AT496" s="49"/>
      <c r="AX496" s="50"/>
    </row>
    <row r="497" spans="41:50">
      <c r="AO497" s="47"/>
      <c r="AP497" s="48"/>
      <c r="AT497" s="49"/>
      <c r="AX497" s="50"/>
    </row>
    <row r="498" spans="41:50">
      <c r="AO498" s="47"/>
      <c r="AP498" s="48"/>
      <c r="AT498" s="49"/>
      <c r="AX498" s="50"/>
    </row>
    <row r="499" spans="41:50">
      <c r="AO499" s="47"/>
      <c r="AP499" s="48"/>
      <c r="AT499" s="49"/>
      <c r="AX499" s="50"/>
    </row>
    <row r="500" spans="41:50">
      <c r="AO500" s="47"/>
      <c r="AP500" s="48"/>
      <c r="AT500" s="49"/>
      <c r="AX500" s="50"/>
    </row>
    <row r="501" spans="41:50">
      <c r="AO501" s="47"/>
      <c r="AP501" s="48"/>
      <c r="AT501" s="49"/>
      <c r="AX501" s="50"/>
    </row>
    <row r="502" spans="41:50">
      <c r="AO502" s="47"/>
      <c r="AP502" s="48"/>
      <c r="AT502" s="49"/>
      <c r="AX502" s="50"/>
    </row>
    <row r="503" spans="41:50">
      <c r="AO503" s="47"/>
      <c r="AP503" s="48"/>
      <c r="AT503" s="49"/>
      <c r="AX503" s="50"/>
    </row>
    <row r="504" spans="41:50">
      <c r="AO504" s="47"/>
      <c r="AP504" s="48"/>
      <c r="AT504" s="49"/>
      <c r="AX504" s="50"/>
    </row>
    <row r="505" spans="41:50">
      <c r="AO505" s="47"/>
      <c r="AP505" s="48"/>
      <c r="AT505" s="49"/>
      <c r="AX505" s="50"/>
    </row>
    <row r="506" spans="41:50">
      <c r="AO506" s="47"/>
      <c r="AP506" s="48"/>
      <c r="AT506" s="49"/>
      <c r="AX506" s="50"/>
    </row>
    <row r="507" spans="41:50">
      <c r="AO507" s="47"/>
      <c r="AP507" s="48"/>
      <c r="AT507" s="49"/>
      <c r="AX507" s="50"/>
    </row>
    <row r="508" spans="41:50">
      <c r="AO508" s="47"/>
      <c r="AP508" s="48"/>
      <c r="AT508" s="49"/>
      <c r="AX508" s="50"/>
    </row>
    <row r="509" spans="41:50">
      <c r="AO509" s="47"/>
      <c r="AP509" s="48"/>
      <c r="AT509" s="49"/>
      <c r="AX509" s="50"/>
    </row>
    <row r="510" spans="41:50">
      <c r="AO510" s="47"/>
      <c r="AP510" s="48"/>
      <c r="AT510" s="49"/>
      <c r="AX510" s="50"/>
    </row>
    <row r="511" spans="41:50">
      <c r="AO511" s="47"/>
      <c r="AP511" s="48"/>
      <c r="AT511" s="49"/>
      <c r="AX511" s="50"/>
    </row>
    <row r="512" spans="41:50">
      <c r="AO512" s="47"/>
      <c r="AP512" s="48"/>
      <c r="AT512" s="49"/>
      <c r="AX512" s="50"/>
    </row>
    <row r="513" spans="41:50">
      <c r="AO513" s="47"/>
      <c r="AP513" s="48"/>
      <c r="AT513" s="49"/>
      <c r="AX513" s="50"/>
    </row>
    <row r="514" spans="41:50">
      <c r="AO514" s="47"/>
      <c r="AP514" s="48"/>
      <c r="AT514" s="49"/>
      <c r="AX514" s="50"/>
    </row>
    <row r="515" spans="41:50">
      <c r="AO515" s="47"/>
      <c r="AP515" s="48"/>
      <c r="AT515" s="49"/>
      <c r="AX515" s="50"/>
    </row>
    <row r="516" spans="41:50">
      <c r="AO516" s="47"/>
      <c r="AP516" s="48"/>
      <c r="AT516" s="49"/>
      <c r="AX516" s="50"/>
    </row>
    <row r="517" spans="41:50">
      <c r="AO517" s="47"/>
      <c r="AP517" s="48"/>
      <c r="AT517" s="49"/>
      <c r="AX517" s="50"/>
    </row>
    <row r="518" spans="41:50">
      <c r="AO518" s="47"/>
      <c r="AP518" s="48"/>
      <c r="AT518" s="49"/>
      <c r="AX518" s="50"/>
    </row>
    <row r="519" spans="41:50">
      <c r="AO519" s="47"/>
      <c r="AP519" s="48"/>
      <c r="AT519" s="49"/>
      <c r="AX519" s="50"/>
    </row>
    <row r="520" spans="41:50">
      <c r="AO520" s="47"/>
      <c r="AP520" s="48"/>
      <c r="AT520" s="49"/>
      <c r="AX520" s="50"/>
    </row>
    <row r="521" spans="41:50">
      <c r="AO521" s="47"/>
      <c r="AP521" s="48"/>
      <c r="AT521" s="49"/>
      <c r="AX521" s="50"/>
    </row>
    <row r="522" spans="41:50">
      <c r="AO522" s="47"/>
      <c r="AP522" s="48"/>
      <c r="AT522" s="49"/>
      <c r="AX522" s="50"/>
    </row>
    <row r="523" spans="41:50">
      <c r="AO523" s="47"/>
      <c r="AP523" s="48"/>
      <c r="AT523" s="49"/>
      <c r="AX523" s="50"/>
    </row>
    <row r="524" spans="41:50">
      <c r="AO524" s="47"/>
      <c r="AP524" s="48"/>
      <c r="AT524" s="49"/>
      <c r="AX524" s="50"/>
    </row>
    <row r="525" spans="41:50">
      <c r="AO525" s="47"/>
      <c r="AP525" s="48"/>
      <c r="AT525" s="49"/>
      <c r="AX525" s="50"/>
    </row>
    <row r="526" spans="41:50">
      <c r="AO526" s="47"/>
      <c r="AP526" s="48"/>
      <c r="AT526" s="49"/>
      <c r="AX526" s="50"/>
    </row>
    <row r="527" spans="41:50">
      <c r="AO527" s="47"/>
      <c r="AP527" s="48"/>
      <c r="AT527" s="49"/>
      <c r="AX527" s="50"/>
    </row>
    <row r="528" spans="41:50">
      <c r="AO528" s="47"/>
      <c r="AP528" s="48"/>
      <c r="AT528" s="49"/>
      <c r="AX528" s="50"/>
    </row>
    <row r="529" spans="41:50">
      <c r="AO529" s="47"/>
      <c r="AP529" s="48"/>
      <c r="AT529" s="49"/>
      <c r="AX529" s="50"/>
    </row>
    <row r="530" spans="41:50">
      <c r="AO530" s="47"/>
      <c r="AP530" s="48"/>
      <c r="AT530" s="49"/>
      <c r="AX530" s="50"/>
    </row>
    <row r="531" spans="41:50">
      <c r="AO531" s="47"/>
      <c r="AP531" s="48"/>
      <c r="AT531" s="49"/>
      <c r="AX531" s="50"/>
    </row>
    <row r="532" spans="41:50">
      <c r="AO532" s="47"/>
      <c r="AP532" s="48"/>
      <c r="AT532" s="49"/>
      <c r="AX532" s="50"/>
    </row>
    <row r="533" spans="41:50">
      <c r="AO533" s="47"/>
      <c r="AP533" s="48"/>
      <c r="AT533" s="49"/>
      <c r="AX533" s="50"/>
    </row>
    <row r="534" spans="41:50">
      <c r="AO534" s="47"/>
      <c r="AP534" s="48"/>
      <c r="AT534" s="49"/>
      <c r="AX534" s="50"/>
    </row>
    <row r="535" spans="41:50">
      <c r="AO535" s="47"/>
      <c r="AP535" s="48"/>
      <c r="AT535" s="49"/>
      <c r="AX535" s="50"/>
    </row>
    <row r="536" spans="41:50">
      <c r="AO536" s="47"/>
      <c r="AP536" s="48"/>
      <c r="AT536" s="49"/>
      <c r="AX536" s="50"/>
    </row>
    <row r="537" spans="41:50">
      <c r="AO537" s="47"/>
      <c r="AP537" s="48"/>
      <c r="AT537" s="49"/>
      <c r="AX537" s="50"/>
    </row>
    <row r="538" spans="41:50">
      <c r="AO538" s="47"/>
      <c r="AP538" s="48"/>
      <c r="AT538" s="49"/>
      <c r="AX538" s="50"/>
    </row>
    <row r="539" spans="41:50">
      <c r="AO539" s="47"/>
      <c r="AP539" s="48"/>
      <c r="AT539" s="49"/>
      <c r="AX539" s="50"/>
    </row>
    <row r="540" spans="41:50">
      <c r="AO540" s="47"/>
      <c r="AP540" s="48"/>
      <c r="AT540" s="49"/>
      <c r="AX540" s="50"/>
    </row>
    <row r="541" spans="41:50">
      <c r="AO541" s="47"/>
      <c r="AP541" s="48"/>
      <c r="AT541" s="49"/>
      <c r="AX541" s="50"/>
    </row>
    <row r="542" spans="41:50">
      <c r="AO542" s="47"/>
      <c r="AP542" s="48"/>
      <c r="AT542" s="49"/>
      <c r="AX542" s="50"/>
    </row>
    <row r="543" spans="41:50">
      <c r="AO543" s="47"/>
      <c r="AP543" s="48"/>
      <c r="AT543" s="49"/>
      <c r="AX543" s="50"/>
    </row>
    <row r="544" spans="41:50">
      <c r="AO544" s="47"/>
      <c r="AP544" s="48"/>
      <c r="AT544" s="49"/>
      <c r="AX544" s="50"/>
    </row>
    <row r="545" spans="41:50">
      <c r="AO545" s="47"/>
      <c r="AP545" s="48"/>
      <c r="AT545" s="49"/>
      <c r="AX545" s="50"/>
    </row>
    <row r="546" spans="41:50">
      <c r="AO546" s="47"/>
      <c r="AP546" s="48"/>
      <c r="AT546" s="49"/>
      <c r="AX546" s="50"/>
    </row>
    <row r="547" spans="41:50">
      <c r="AO547" s="47"/>
      <c r="AP547" s="48"/>
      <c r="AT547" s="49"/>
      <c r="AX547" s="50"/>
    </row>
    <row r="548" spans="41:50">
      <c r="AO548" s="47"/>
      <c r="AP548" s="48"/>
      <c r="AT548" s="49"/>
      <c r="AX548" s="50"/>
    </row>
    <row r="549" spans="41:50">
      <c r="AO549" s="47"/>
      <c r="AP549" s="48"/>
      <c r="AT549" s="49"/>
      <c r="AX549" s="50"/>
    </row>
    <row r="550" spans="41:50">
      <c r="AO550" s="47"/>
      <c r="AP550" s="48"/>
      <c r="AT550" s="49"/>
      <c r="AX550" s="50"/>
    </row>
    <row r="551" spans="41:50">
      <c r="AO551" s="47"/>
      <c r="AP551" s="48"/>
      <c r="AT551" s="49"/>
      <c r="AX551" s="50"/>
    </row>
    <row r="552" spans="41:50">
      <c r="AO552" s="47"/>
      <c r="AP552" s="48"/>
      <c r="AT552" s="49"/>
      <c r="AX552" s="50"/>
    </row>
    <row r="553" spans="41:50">
      <c r="AO553" s="47"/>
      <c r="AP553" s="48"/>
      <c r="AT553" s="49"/>
      <c r="AX553" s="50"/>
    </row>
    <row r="554" spans="41:50">
      <c r="AO554" s="47"/>
      <c r="AP554" s="48"/>
      <c r="AT554" s="49"/>
      <c r="AX554" s="50"/>
    </row>
    <row r="555" spans="41:50">
      <c r="AO555" s="47"/>
      <c r="AP555" s="48"/>
      <c r="AT555" s="49"/>
      <c r="AX555" s="50"/>
    </row>
    <row r="556" spans="41:50">
      <c r="AO556" s="47"/>
      <c r="AP556" s="48"/>
      <c r="AT556" s="49"/>
      <c r="AX556" s="50"/>
    </row>
    <row r="557" spans="41:50">
      <c r="AO557" s="47"/>
      <c r="AP557" s="48"/>
      <c r="AT557" s="49"/>
      <c r="AX557" s="50"/>
    </row>
    <row r="65536" spans="11:11">
      <c r="K65536" s="89"/>
    </row>
  </sheetData>
  <mergeCells count="10">
    <mergeCell ref="P12:P19"/>
    <mergeCell ref="AA12:AA19"/>
    <mergeCell ref="P23:P30"/>
    <mergeCell ref="A1:I1"/>
    <mergeCell ref="P3:P10"/>
    <mergeCell ref="AA3:AA10"/>
    <mergeCell ref="K6:L6"/>
    <mergeCell ref="K7:L7"/>
    <mergeCell ref="K8:L8"/>
    <mergeCell ref="K9:M9"/>
  </mergeCells>
  <printOptions horizontalCentered="1" verticalCentered="1"/>
  <pageMargins left="0.25" right="0.26" top="0.47" bottom="0.41" header="0.25" footer="0.19"/>
  <pageSetup scale="75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3 var</vt:lpstr>
      <vt:lpstr>'3 var'!Área_de_impresión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2015-12-09T01:05:16Z</dcterms:created>
  <dcterms:modified xsi:type="dcterms:W3CDTF">2015-12-09T01:05:30Z</dcterms:modified>
</cp:coreProperties>
</file>