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5" yWindow="105" windowWidth="4800" windowHeight="4590" tabRatio="753" activeTab="1"/>
  </bookViews>
  <sheets>
    <sheet name="DATOS" sheetId="1" r:id="rId1"/>
    <sheet name="6 var" sheetId="10" r:id="rId2"/>
  </sheets>
  <definedNames>
    <definedName name="_xlnm.Print_Area" localSheetId="1">'6 var'!$K$1:$O$54</definedName>
  </definedNames>
  <calcPr calcId="152511"/>
</workbook>
</file>

<file path=xl/calcChain.xml><?xml version="1.0" encoding="utf-8"?>
<calcChain xmlns="http://schemas.openxmlformats.org/spreadsheetml/2006/main">
  <c r="AL34" i="1"/>
  <c r="AK34"/>
  <c r="AJ34"/>
  <c r="AI34"/>
  <c r="AM34" s="1"/>
  <c r="A34" s="1"/>
  <c r="AL33"/>
  <c r="AK33"/>
  <c r="AJ33"/>
  <c r="AI33"/>
  <c r="AL32"/>
  <c r="AK32"/>
  <c r="AJ32"/>
  <c r="AI32"/>
  <c r="AL31"/>
  <c r="AK31"/>
  <c r="AJ31"/>
  <c r="AI31"/>
  <c r="AM31" s="1"/>
  <c r="A31" s="1"/>
  <c r="AL30"/>
  <c r="AK30"/>
  <c r="AJ30"/>
  <c r="AI30"/>
  <c r="AL29"/>
  <c r="AK29"/>
  <c r="AJ29"/>
  <c r="AI29"/>
  <c r="AL28"/>
  <c r="AK28"/>
  <c r="AJ28"/>
  <c r="AI28"/>
  <c r="AL27"/>
  <c r="AK27"/>
  <c r="AJ27"/>
  <c r="AI27"/>
  <c r="AL26"/>
  <c r="AK26"/>
  <c r="AJ26"/>
  <c r="AI26"/>
  <c r="AM26" s="1"/>
  <c r="A26" s="1"/>
  <c r="AL25"/>
  <c r="AK25"/>
  <c r="AJ25"/>
  <c r="AI25"/>
  <c r="AM25" s="1"/>
  <c r="A25" s="1"/>
  <c r="AL24"/>
  <c r="AK24"/>
  <c r="AJ24"/>
  <c r="AI24"/>
  <c r="AM24" s="1"/>
  <c r="A24" s="1"/>
  <c r="AL23"/>
  <c r="AK23"/>
  <c r="AJ23"/>
  <c r="AI23"/>
  <c r="AM23" s="1"/>
  <c r="A23" s="1"/>
  <c r="AL22"/>
  <c r="AK22"/>
  <c r="AJ22"/>
  <c r="AI22"/>
  <c r="AL21"/>
  <c r="AK21"/>
  <c r="AJ21"/>
  <c r="AI21"/>
  <c r="AL20"/>
  <c r="AK20"/>
  <c r="AJ20"/>
  <c r="AM20" s="1"/>
  <c r="A20" s="1"/>
  <c r="AI20"/>
  <c r="AL19"/>
  <c r="AK19"/>
  <c r="AJ19"/>
  <c r="AI19"/>
  <c r="AL18"/>
  <c r="AK18"/>
  <c r="AJ18"/>
  <c r="AI18"/>
  <c r="AM18" s="1"/>
  <c r="A18" s="1"/>
  <c r="AL17"/>
  <c r="AK17"/>
  <c r="AJ17"/>
  <c r="AI17"/>
  <c r="AL16"/>
  <c r="AK16"/>
  <c r="AJ16"/>
  <c r="AI16"/>
  <c r="AL15"/>
  <c r="AK15"/>
  <c r="AJ15"/>
  <c r="AI15"/>
  <c r="AM15" s="1"/>
  <c r="A15" s="1"/>
  <c r="AL14"/>
  <c r="AK14"/>
  <c r="AJ14"/>
  <c r="AI14"/>
  <c r="AL13"/>
  <c r="AK13"/>
  <c r="AJ13"/>
  <c r="AI13"/>
  <c r="AL12"/>
  <c r="AK12"/>
  <c r="AJ12"/>
  <c r="AI12"/>
  <c r="AL11"/>
  <c r="AK11"/>
  <c r="AJ11"/>
  <c r="AI11"/>
  <c r="AL10"/>
  <c r="AK10"/>
  <c r="AJ10"/>
  <c r="AI10"/>
  <c r="AM10" s="1"/>
  <c r="A10" s="1"/>
  <c r="AL9"/>
  <c r="AK9"/>
  <c r="AJ9"/>
  <c r="AI9"/>
  <c r="AM9" s="1"/>
  <c r="A9" s="1"/>
  <c r="AL8"/>
  <c r="AK8"/>
  <c r="AJ8"/>
  <c r="AI8"/>
  <c r="AM8" s="1"/>
  <c r="A8" s="1"/>
  <c r="AL7"/>
  <c r="AK7"/>
  <c r="AJ7"/>
  <c r="AI7"/>
  <c r="AM7" s="1"/>
  <c r="A7" s="1"/>
  <c r="AL6"/>
  <c r="AK6"/>
  <c r="AJ6"/>
  <c r="AI6"/>
  <c r="AL5"/>
  <c r="AK5"/>
  <c r="AJ5"/>
  <c r="AI5"/>
  <c r="AM5" s="1"/>
  <c r="A5" s="1"/>
  <c r="AL4"/>
  <c r="AK4"/>
  <c r="AJ4"/>
  <c r="AI4"/>
  <c r="AL3"/>
  <c r="AK3"/>
  <c r="AJ3"/>
  <c r="AI3"/>
  <c r="AM11" l="1"/>
  <c r="A11" s="1"/>
  <c r="AM21"/>
  <c r="A21" s="1"/>
  <c r="AM27"/>
  <c r="A27" s="1"/>
  <c r="AM30"/>
  <c r="A30" s="1"/>
  <c r="B106" i="10" s="1"/>
  <c r="AM3" i="1"/>
  <c r="A3" s="1"/>
  <c r="AM12"/>
  <c r="A12" s="1"/>
  <c r="AM16"/>
  <c r="A16" s="1"/>
  <c r="AM17"/>
  <c r="A17" s="1"/>
  <c r="AM28"/>
  <c r="A28" s="1"/>
  <c r="AM32"/>
  <c r="A32" s="1"/>
  <c r="AM33"/>
  <c r="A33" s="1"/>
  <c r="AM14"/>
  <c r="A14" s="1"/>
  <c r="B90" i="10" s="1"/>
  <c r="AM4" i="1"/>
  <c r="A4" s="1"/>
  <c r="AM6"/>
  <c r="A6" s="1"/>
  <c r="AM13"/>
  <c r="A13" s="1"/>
  <c r="AM19"/>
  <c r="A19" s="1"/>
  <c r="B95" i="10" s="1"/>
  <c r="AM22" i="1"/>
  <c r="A22" s="1"/>
  <c r="AM29"/>
  <c r="A29" s="1"/>
  <c r="B110" i="10"/>
  <c r="B109"/>
  <c r="B108"/>
  <c r="B107"/>
  <c r="B105"/>
  <c r="B104"/>
  <c r="B103"/>
  <c r="B102"/>
  <c r="B101"/>
  <c r="B100"/>
  <c r="B99"/>
  <c r="B98"/>
  <c r="B97"/>
  <c r="B96"/>
  <c r="B94"/>
  <c r="B93"/>
  <c r="B92"/>
  <c r="B91"/>
  <c r="B89"/>
  <c r="B88"/>
  <c r="B87"/>
  <c r="B86"/>
  <c r="B85"/>
  <c r="B84"/>
  <c r="B83"/>
  <c r="B82"/>
  <c r="B81"/>
  <c r="C80"/>
  <c r="C81" s="1"/>
  <c r="B80"/>
  <c r="A80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B79"/>
  <c r="AC3"/>
  <c r="AD1"/>
  <c r="AD21" l="1"/>
  <c r="AD3"/>
  <c r="AE1"/>
  <c r="A104"/>
  <c r="A105" s="1"/>
  <c r="A106" s="1"/>
  <c r="A107" s="1"/>
  <c r="A108" s="1"/>
  <c r="A109" s="1"/>
  <c r="A110" s="1"/>
  <c r="A7"/>
  <c r="C11"/>
  <c r="C82"/>
  <c r="B74"/>
  <c r="AC21"/>
  <c r="D25" l="1"/>
  <c r="AF1"/>
  <c r="AE21"/>
  <c r="AE3"/>
  <c r="C83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B11"/>
  <c r="M8" s="1"/>
  <c r="C12" l="1"/>
  <c r="C74"/>
  <c r="B12" s="1"/>
  <c r="AF21"/>
  <c r="AG1"/>
  <c r="AF3"/>
  <c r="F80" l="1"/>
  <c r="AD6" s="1"/>
  <c r="H109"/>
  <c r="G108"/>
  <c r="H106"/>
  <c r="G105"/>
  <c r="H103"/>
  <c r="H101"/>
  <c r="D99"/>
  <c r="G97"/>
  <c r="H95"/>
  <c r="H93"/>
  <c r="G92"/>
  <c r="H90"/>
  <c r="G89"/>
  <c r="H87"/>
  <c r="H85"/>
  <c r="D83"/>
  <c r="AG4" s="1"/>
  <c r="G81"/>
  <c r="AE7" s="1"/>
  <c r="H79"/>
  <c r="H110"/>
  <c r="G109"/>
  <c r="H107"/>
  <c r="G106"/>
  <c r="D105"/>
  <c r="D103"/>
  <c r="G101"/>
  <c r="H98"/>
  <c r="D97"/>
  <c r="H94"/>
  <c r="G93"/>
  <c r="H91"/>
  <c r="G90"/>
  <c r="D89"/>
  <c r="D87"/>
  <c r="G85"/>
  <c r="H82"/>
  <c r="AF8" s="1"/>
  <c r="D81"/>
  <c r="AE4" s="1"/>
  <c r="G110"/>
  <c r="D109"/>
  <c r="F107"/>
  <c r="D106"/>
  <c r="G104"/>
  <c r="G102"/>
  <c r="F101"/>
  <c r="G98"/>
  <c r="G96"/>
  <c r="G94"/>
  <c r="D93"/>
  <c r="F91"/>
  <c r="D90"/>
  <c r="G88"/>
  <c r="G86"/>
  <c r="F85"/>
  <c r="G82"/>
  <c r="AF7" s="1"/>
  <c r="G80"/>
  <c r="AD7" s="1"/>
  <c r="G79"/>
  <c r="D110"/>
  <c r="D107"/>
  <c r="F104"/>
  <c r="D102"/>
  <c r="G100"/>
  <c r="H97"/>
  <c r="D94"/>
  <c r="D91"/>
  <c r="F88"/>
  <c r="D86"/>
  <c r="G84"/>
  <c r="H81"/>
  <c r="AE8" s="1"/>
  <c r="AG21"/>
  <c r="AG3"/>
  <c r="AH1"/>
  <c r="G91" l="1"/>
  <c r="G107"/>
  <c r="D79"/>
  <c r="D82"/>
  <c r="AF4" s="1"/>
  <c r="D85"/>
  <c r="E88"/>
  <c r="E91"/>
  <c r="E94"/>
  <c r="F97"/>
  <c r="F100"/>
  <c r="F103"/>
  <c r="E110"/>
  <c r="D96"/>
  <c r="D80"/>
  <c r="AD4" s="1"/>
  <c r="H96"/>
  <c r="H80"/>
  <c r="AD8" s="1"/>
  <c r="F79"/>
  <c r="F92"/>
  <c r="E96"/>
  <c r="E99"/>
  <c r="F98"/>
  <c r="F82"/>
  <c r="AF6" s="1"/>
  <c r="F99"/>
  <c r="E106"/>
  <c r="F109"/>
  <c r="E109"/>
  <c r="E93"/>
  <c r="G95"/>
  <c r="D95"/>
  <c r="D98"/>
  <c r="D101"/>
  <c r="E104"/>
  <c r="E107"/>
  <c r="D108"/>
  <c r="D92"/>
  <c r="H108"/>
  <c r="H92"/>
  <c r="E80"/>
  <c r="AD5" s="1"/>
  <c r="E83"/>
  <c r="AG5" s="1"/>
  <c r="E86"/>
  <c r="F89"/>
  <c r="F110"/>
  <c r="F94"/>
  <c r="F96"/>
  <c r="E100"/>
  <c r="E103"/>
  <c r="E95"/>
  <c r="E105"/>
  <c r="E89"/>
  <c r="G83"/>
  <c r="AG7" s="1"/>
  <c r="G99"/>
  <c r="H83"/>
  <c r="AG8" s="1"/>
  <c r="H86"/>
  <c r="H89"/>
  <c r="D104"/>
  <c r="D88"/>
  <c r="H104"/>
  <c r="H88"/>
  <c r="F108"/>
  <c r="F106"/>
  <c r="F90"/>
  <c r="F83"/>
  <c r="AG6" s="1"/>
  <c r="E90"/>
  <c r="F93"/>
  <c r="E82"/>
  <c r="AF5" s="1"/>
  <c r="E92"/>
  <c r="E108"/>
  <c r="E101"/>
  <c r="E85"/>
  <c r="G87"/>
  <c r="G103"/>
  <c r="F81"/>
  <c r="AE6" s="1"/>
  <c r="F84"/>
  <c r="AH6" s="1"/>
  <c r="F87"/>
  <c r="H99"/>
  <c r="H102"/>
  <c r="H105"/>
  <c r="D100"/>
  <c r="D84"/>
  <c r="AH4" s="1"/>
  <c r="H100"/>
  <c r="H84"/>
  <c r="AH8" s="1"/>
  <c r="F95"/>
  <c r="E102"/>
  <c r="F105"/>
  <c r="F102"/>
  <c r="F86"/>
  <c r="E84"/>
  <c r="AH5" s="1"/>
  <c r="E87"/>
  <c r="E79"/>
  <c r="E98"/>
  <c r="E97"/>
  <c r="E81"/>
  <c r="AE5" s="1"/>
  <c r="AC7"/>
  <c r="AC8"/>
  <c r="AH21"/>
  <c r="AH7"/>
  <c r="AH3"/>
  <c r="AI1"/>
  <c r="E31" l="1"/>
  <c r="V36" s="1"/>
  <c r="C16"/>
  <c r="H74"/>
  <c r="B17" s="1"/>
  <c r="F31"/>
  <c r="W36" s="1"/>
  <c r="G74"/>
  <c r="B16" s="1"/>
  <c r="C17"/>
  <c r="F35"/>
  <c r="W40" s="1"/>
  <c r="E32"/>
  <c r="V37" s="1"/>
  <c r="C15"/>
  <c r="AC5"/>
  <c r="C14"/>
  <c r="F33"/>
  <c r="W38" s="1"/>
  <c r="E33"/>
  <c r="V38" s="1"/>
  <c r="C31"/>
  <c r="T36" s="1"/>
  <c r="D33"/>
  <c r="U38" s="1"/>
  <c r="E74"/>
  <c r="B14" s="1"/>
  <c r="AC6"/>
  <c r="E34"/>
  <c r="V39" s="1"/>
  <c r="F74"/>
  <c r="B15" s="1"/>
  <c r="D31"/>
  <c r="U36" s="1"/>
  <c r="F34"/>
  <c r="W39" s="1"/>
  <c r="AC4"/>
  <c r="B7"/>
  <c r="C13"/>
  <c r="D74"/>
  <c r="B13" s="1"/>
  <c r="F32"/>
  <c r="W37" s="1"/>
  <c r="B31"/>
  <c r="S36" s="1"/>
  <c r="D32"/>
  <c r="U37" s="1"/>
  <c r="C32"/>
  <c r="T37" s="1"/>
  <c r="AI21"/>
  <c r="AI8"/>
  <c r="AI6"/>
  <c r="AJ1"/>
  <c r="AI4"/>
  <c r="AI7"/>
  <c r="AI3"/>
  <c r="AI5"/>
  <c r="F52" l="1"/>
  <c r="F53"/>
  <c r="F54"/>
  <c r="F48"/>
  <c r="E48"/>
  <c r="D23"/>
  <c r="H23"/>
  <c r="D24"/>
  <c r="G23"/>
  <c r="E49"/>
  <c r="F49"/>
  <c r="E40"/>
  <c r="C40"/>
  <c r="D40"/>
  <c r="F40"/>
  <c r="F47"/>
  <c r="E47"/>
  <c r="D44"/>
  <c r="E44"/>
  <c r="F44"/>
  <c r="F55"/>
  <c r="D43"/>
  <c r="E43"/>
  <c r="F43"/>
  <c r="AJ21"/>
  <c r="AJ8"/>
  <c r="AJ7"/>
  <c r="AJ6"/>
  <c r="AK1"/>
  <c r="AJ5"/>
  <c r="AJ4"/>
  <c r="AJ3"/>
  <c r="AK21" l="1"/>
  <c r="AK7"/>
  <c r="AK5"/>
  <c r="AK4"/>
  <c r="AK3"/>
  <c r="AK8"/>
  <c r="AK6"/>
  <c r="AL1"/>
  <c r="AL21" l="1"/>
  <c r="AL6"/>
  <c r="AL8"/>
  <c r="AL7"/>
  <c r="AL5"/>
  <c r="AL3"/>
  <c r="AM1"/>
  <c r="AL4"/>
  <c r="AM8" l="1"/>
  <c r="AM21"/>
  <c r="AM7"/>
  <c r="AN1"/>
  <c r="AM6"/>
  <c r="AM4"/>
  <c r="AM3"/>
  <c r="AM5"/>
  <c r="AN21" l="1"/>
  <c r="AN8"/>
  <c r="AN7"/>
  <c r="AO1"/>
  <c r="AN6"/>
  <c r="AN5"/>
  <c r="AN4"/>
  <c r="AN3"/>
  <c r="AO21" l="1"/>
  <c r="AO7"/>
  <c r="AO6"/>
  <c r="AO5"/>
  <c r="AO4"/>
  <c r="AO3"/>
  <c r="AO8"/>
  <c r="AP1"/>
  <c r="AP6" l="1"/>
  <c r="AP3"/>
  <c r="AQ1"/>
  <c r="AP21"/>
  <c r="AP8"/>
  <c r="AP7"/>
  <c r="AP5"/>
  <c r="AP4"/>
  <c r="AQ21" l="1"/>
  <c r="AQ8"/>
  <c r="AR1"/>
  <c r="AQ7"/>
  <c r="AQ4"/>
  <c r="AQ6"/>
  <c r="AQ5"/>
  <c r="AQ3"/>
  <c r="AR21" l="1"/>
  <c r="AR8"/>
  <c r="AR7"/>
  <c r="AS1"/>
  <c r="AR5"/>
  <c r="AR4"/>
  <c r="AR3"/>
  <c r="AR6"/>
  <c r="AS21" l="1"/>
  <c r="AS7"/>
  <c r="AS5"/>
  <c r="AS4"/>
  <c r="AS3"/>
  <c r="AS8"/>
  <c r="AS6"/>
  <c r="AT1"/>
  <c r="AT21" l="1"/>
  <c r="AT6"/>
  <c r="AT8"/>
  <c r="AT7"/>
  <c r="AT5"/>
  <c r="AT3"/>
  <c r="AU1"/>
  <c r="AT4"/>
  <c r="AU8" l="1"/>
  <c r="AU7"/>
  <c r="AU6"/>
  <c r="AV1"/>
  <c r="AU21"/>
  <c r="AU4"/>
  <c r="AU5"/>
  <c r="AU3"/>
  <c r="AV21" l="1"/>
  <c r="AV8"/>
  <c r="AV7"/>
  <c r="AW1"/>
  <c r="AV5"/>
  <c r="AV4"/>
  <c r="AV3"/>
  <c r="AV6"/>
  <c r="AW21" l="1"/>
  <c r="AW7"/>
  <c r="AW5"/>
  <c r="AW4"/>
  <c r="AW3"/>
  <c r="AW6"/>
  <c r="AW8"/>
  <c r="AX1"/>
  <c r="AX6" l="1"/>
  <c r="AX21"/>
  <c r="AX8"/>
  <c r="AX7"/>
  <c r="AX3"/>
  <c r="AY1"/>
  <c r="AX5"/>
  <c r="AX4"/>
  <c r="AY21" l="1"/>
  <c r="AY8"/>
  <c r="AY6"/>
  <c r="AZ1"/>
  <c r="AY4"/>
  <c r="AY7"/>
  <c r="AY3"/>
  <c r="AY5"/>
  <c r="AZ21" l="1"/>
  <c r="AZ8"/>
  <c r="AZ7"/>
  <c r="AZ6"/>
  <c r="BA1"/>
  <c r="AZ5"/>
  <c r="AZ4"/>
  <c r="AZ3"/>
  <c r="BA21" l="1"/>
  <c r="BA7"/>
  <c r="BA5"/>
  <c r="BA4"/>
  <c r="BA3"/>
  <c r="BA8"/>
  <c r="BA6"/>
  <c r="BB1"/>
  <c r="BB21" l="1"/>
  <c r="BB6"/>
  <c r="BB8"/>
  <c r="BB7"/>
  <c r="BB5"/>
  <c r="BB3"/>
  <c r="BC1"/>
  <c r="BB4"/>
  <c r="BC8" l="1"/>
  <c r="BC21"/>
  <c r="BC7"/>
  <c r="BD1"/>
  <c r="BC4"/>
  <c r="BC6"/>
  <c r="BC3"/>
  <c r="BC5"/>
  <c r="BD21" l="1"/>
  <c r="BD8"/>
  <c r="BD7"/>
  <c r="BE1"/>
  <c r="BD6"/>
  <c r="BD5"/>
  <c r="BD4"/>
  <c r="BD3"/>
  <c r="BE21" l="1"/>
  <c r="BE7"/>
  <c r="BE6"/>
  <c r="BE5"/>
  <c r="BE4"/>
  <c r="BE3"/>
  <c r="BE8"/>
  <c r="BF1"/>
  <c r="BF6" l="1"/>
  <c r="BF21"/>
  <c r="BF3"/>
  <c r="BG1"/>
  <c r="BF8"/>
  <c r="BF7"/>
  <c r="BF5"/>
  <c r="BF4"/>
  <c r="BG21" l="1"/>
  <c r="BG8"/>
  <c r="BH1"/>
  <c r="BG7"/>
  <c r="BG6"/>
  <c r="BG4"/>
  <c r="BG5"/>
  <c r="BG3"/>
  <c r="BH21" l="1"/>
  <c r="M7" s="1"/>
  <c r="C25" s="1"/>
  <c r="BH8"/>
  <c r="BH7"/>
  <c r="BH5"/>
  <c r="BH4"/>
  <c r="BH3"/>
  <c r="BH6"/>
  <c r="U3" l="1"/>
  <c r="V6"/>
  <c r="W6"/>
  <c r="V7"/>
  <c r="R5"/>
  <c r="V3"/>
  <c r="U4"/>
  <c r="S6"/>
  <c r="R3"/>
  <c r="S5"/>
  <c r="T8"/>
  <c r="U8"/>
  <c r="W4"/>
  <c r="T5"/>
  <c r="T6"/>
  <c r="T7"/>
  <c r="R7"/>
  <c r="U5"/>
  <c r="S4"/>
  <c r="W3"/>
  <c r="W8"/>
  <c r="S8"/>
  <c r="U7"/>
  <c r="V4"/>
  <c r="T3"/>
  <c r="S7"/>
  <c r="V8"/>
  <c r="T4"/>
  <c r="R8"/>
  <c r="S3"/>
  <c r="R4"/>
  <c r="W5"/>
  <c r="V5"/>
  <c r="R6"/>
  <c r="W7"/>
  <c r="U6"/>
  <c r="S12" l="1"/>
  <c r="W12"/>
  <c r="V13"/>
  <c r="U14"/>
  <c r="T15"/>
  <c r="S16"/>
  <c r="W16"/>
  <c r="V17"/>
  <c r="R15"/>
  <c r="T12"/>
  <c r="S13"/>
  <c r="W13"/>
  <c r="V14"/>
  <c r="U15"/>
  <c r="T16"/>
  <c r="S17"/>
  <c r="W17"/>
  <c r="R16"/>
  <c r="U12"/>
  <c r="S14"/>
  <c r="V15"/>
  <c r="T17"/>
  <c r="R17"/>
  <c r="W14"/>
  <c r="R13"/>
  <c r="V12"/>
  <c r="T14"/>
  <c r="W15"/>
  <c r="U17"/>
  <c r="R12"/>
  <c r="T13"/>
  <c r="U16"/>
  <c r="U13"/>
  <c r="V16"/>
  <c r="R14"/>
  <c r="S15"/>
  <c r="BG17" l="1"/>
  <c r="BC17"/>
  <c r="AY17"/>
  <c r="AU17"/>
  <c r="AQ17"/>
  <c r="AM17"/>
  <c r="AI17"/>
  <c r="AE17"/>
  <c r="BF16"/>
  <c r="BB16"/>
  <c r="AX16"/>
  <c r="AT16"/>
  <c r="AP16"/>
  <c r="AL16"/>
  <c r="AH16"/>
  <c r="AD16"/>
  <c r="BE15"/>
  <c r="BA15"/>
  <c r="AW15"/>
  <c r="AS15"/>
  <c r="AO15"/>
  <c r="AK15"/>
  <c r="AG15"/>
  <c r="BH14"/>
  <c r="BD14"/>
  <c r="AZ14"/>
  <c r="AV14"/>
  <c r="AR14"/>
  <c r="AN14"/>
  <c r="AJ14"/>
  <c r="AF14"/>
  <c r="BG13"/>
  <c r="BC13"/>
  <c r="AY13"/>
  <c r="AU13"/>
  <c r="AQ13"/>
  <c r="AM13"/>
  <c r="AI13"/>
  <c r="AE13"/>
  <c r="BF12"/>
  <c r="BB12"/>
  <c r="AX12"/>
  <c r="AT12"/>
  <c r="AP12"/>
  <c r="AL12"/>
  <c r="AH12"/>
  <c r="AD12"/>
  <c r="AC16"/>
  <c r="BF17"/>
  <c r="BB17"/>
  <c r="AX17"/>
  <c r="AT17"/>
  <c r="AP17"/>
  <c r="AL17"/>
  <c r="AH17"/>
  <c r="AD17"/>
  <c r="BE16"/>
  <c r="BA16"/>
  <c r="AW16"/>
  <c r="AS16"/>
  <c r="AO16"/>
  <c r="AK16"/>
  <c r="AG16"/>
  <c r="BH15"/>
  <c r="BD15"/>
  <c r="AZ15"/>
  <c r="AV15"/>
  <c r="AR15"/>
  <c r="AN15"/>
  <c r="AJ15"/>
  <c r="AF15"/>
  <c r="BG14"/>
  <c r="BC14"/>
  <c r="AY14"/>
  <c r="AU14"/>
  <c r="AQ14"/>
  <c r="AM14"/>
  <c r="AI14"/>
  <c r="AE14"/>
  <c r="BF13"/>
  <c r="BB13"/>
  <c r="AX13"/>
  <c r="AT13"/>
  <c r="AP13"/>
  <c r="AL13"/>
  <c r="AH13"/>
  <c r="AD13"/>
  <c r="BE12"/>
  <c r="BA12"/>
  <c r="AW12"/>
  <c r="AS12"/>
  <c r="AO12"/>
  <c r="AK12"/>
  <c r="AG12"/>
  <c r="AC13"/>
  <c r="AC17"/>
  <c r="BA17"/>
  <c r="AS17"/>
  <c r="AK17"/>
  <c r="BH16"/>
  <c r="AZ16"/>
  <c r="AR16"/>
  <c r="AJ16"/>
  <c r="BG15"/>
  <c r="AY15"/>
  <c r="AQ15"/>
  <c r="AI15"/>
  <c r="BF14"/>
  <c r="AX14"/>
  <c r="AP14"/>
  <c r="AH14"/>
  <c r="BE13"/>
  <c r="AW13"/>
  <c r="AO13"/>
  <c r="AG13"/>
  <c r="BD12"/>
  <c r="AV12"/>
  <c r="AN12"/>
  <c r="AF12"/>
  <c r="AC12"/>
  <c r="BH17"/>
  <c r="AZ17"/>
  <c r="AR17"/>
  <c r="AJ17"/>
  <c r="BG16"/>
  <c r="AY16"/>
  <c r="AQ16"/>
  <c r="AI16"/>
  <c r="BF15"/>
  <c r="AX15"/>
  <c r="AP15"/>
  <c r="AH15"/>
  <c r="BE14"/>
  <c r="AW14"/>
  <c r="AO14"/>
  <c r="AG14"/>
  <c r="BD13"/>
  <c r="AV13"/>
  <c r="AN13"/>
  <c r="AF13"/>
  <c r="BC12"/>
  <c r="AU12"/>
  <c r="AM12"/>
  <c r="AE12"/>
  <c r="AW17"/>
  <c r="AG17"/>
  <c r="AV16"/>
  <c r="AF16"/>
  <c r="AU15"/>
  <c r="AE15"/>
  <c r="AT14"/>
  <c r="AD14"/>
  <c r="AS13"/>
  <c r="BH12"/>
  <c r="AR12"/>
  <c r="AC14"/>
  <c r="AM15"/>
  <c r="AZ12"/>
  <c r="AV17"/>
  <c r="AF17"/>
  <c r="AU16"/>
  <c r="AE16"/>
  <c r="AT15"/>
  <c r="AD15"/>
  <c r="AS14"/>
  <c r="BH13"/>
  <c r="AR13"/>
  <c r="BG12"/>
  <c r="AQ12"/>
  <c r="AC15"/>
  <c r="BE17"/>
  <c r="AO17"/>
  <c r="BD16"/>
  <c r="AN16"/>
  <c r="BC15"/>
  <c r="BB14"/>
  <c r="AL14"/>
  <c r="BA13"/>
  <c r="AK13"/>
  <c r="AJ12"/>
  <c r="AM16"/>
  <c r="AK14"/>
  <c r="AI12"/>
  <c r="BC16"/>
  <c r="AY12"/>
  <c r="BD17"/>
  <c r="BB15"/>
  <c r="AZ13"/>
  <c r="AN17"/>
  <c r="AL15"/>
  <c r="AJ13"/>
  <c r="BA14"/>
  <c r="M13" l="1"/>
  <c r="D15" s="1"/>
  <c r="M12"/>
  <c r="D14" s="1"/>
  <c r="M15"/>
  <c r="D17" s="1"/>
  <c r="M10"/>
  <c r="M14"/>
  <c r="D16" s="1"/>
  <c r="M11"/>
  <c r="D13" s="1"/>
  <c r="U21"/>
  <c r="T21"/>
  <c r="S21"/>
  <c r="R21"/>
  <c r="W21"/>
  <c r="V21"/>
  <c r="BE23" l="1"/>
  <c r="BA23"/>
  <c r="AW23"/>
  <c r="AS23"/>
  <c r="AO23"/>
  <c r="AK23"/>
  <c r="AG23"/>
  <c r="AC23"/>
  <c r="BB23"/>
  <c r="AT23"/>
  <c r="AL23"/>
  <c r="AD23"/>
  <c r="BH23"/>
  <c r="BD23"/>
  <c r="AZ23"/>
  <c r="AV23"/>
  <c r="AR23"/>
  <c r="AN23"/>
  <c r="AJ23"/>
  <c r="AF23"/>
  <c r="BG23"/>
  <c r="BC23"/>
  <c r="AY23"/>
  <c r="AU23"/>
  <c r="AQ23"/>
  <c r="AM23"/>
  <c r="AI23"/>
  <c r="AE23"/>
  <c r="BF23"/>
  <c r="AX23"/>
  <c r="AP23"/>
  <c r="AH23"/>
  <c r="L80"/>
  <c r="M80" s="1"/>
  <c r="N80" s="1"/>
  <c r="L84"/>
  <c r="M84" s="1"/>
  <c r="N84" s="1"/>
  <c r="L88"/>
  <c r="M88" s="1"/>
  <c r="N88" s="1"/>
  <c r="L92"/>
  <c r="M92" s="1"/>
  <c r="N92" s="1"/>
  <c r="L96"/>
  <c r="M96" s="1"/>
  <c r="N96" s="1"/>
  <c r="L100"/>
  <c r="M100" s="1"/>
  <c r="N100" s="1"/>
  <c r="L104"/>
  <c r="M104" s="1"/>
  <c r="N104" s="1"/>
  <c r="L108"/>
  <c r="M108" s="1"/>
  <c r="N108" s="1"/>
  <c r="L81"/>
  <c r="M81" s="1"/>
  <c r="N81" s="1"/>
  <c r="L85"/>
  <c r="M85" s="1"/>
  <c r="N85" s="1"/>
  <c r="L89"/>
  <c r="M89" s="1"/>
  <c r="N89" s="1"/>
  <c r="L93"/>
  <c r="M93" s="1"/>
  <c r="N93" s="1"/>
  <c r="L97"/>
  <c r="M97" s="1"/>
  <c r="N97" s="1"/>
  <c r="L101"/>
  <c r="M101" s="1"/>
  <c r="N101" s="1"/>
  <c r="L105"/>
  <c r="M105" s="1"/>
  <c r="N105" s="1"/>
  <c r="L109"/>
  <c r="M109" s="1"/>
  <c r="N109" s="1"/>
  <c r="L86"/>
  <c r="M86" s="1"/>
  <c r="N86" s="1"/>
  <c r="L94"/>
  <c r="M94" s="1"/>
  <c r="N94" s="1"/>
  <c r="L102"/>
  <c r="M102" s="1"/>
  <c r="N102" s="1"/>
  <c r="L110"/>
  <c r="M110" s="1"/>
  <c r="N110" s="1"/>
  <c r="L90"/>
  <c r="M90" s="1"/>
  <c r="N90" s="1"/>
  <c r="L106"/>
  <c r="M106" s="1"/>
  <c r="N106" s="1"/>
  <c r="L83"/>
  <c r="M83" s="1"/>
  <c r="N83" s="1"/>
  <c r="L99"/>
  <c r="M99" s="1"/>
  <c r="N99" s="1"/>
  <c r="L87"/>
  <c r="M87" s="1"/>
  <c r="N87" s="1"/>
  <c r="L95"/>
  <c r="M95" s="1"/>
  <c r="N95" s="1"/>
  <c r="L103"/>
  <c r="M103" s="1"/>
  <c r="N103" s="1"/>
  <c r="L79"/>
  <c r="L82"/>
  <c r="L98"/>
  <c r="M98" s="1"/>
  <c r="N98" s="1"/>
  <c r="L91"/>
  <c r="M91" s="1"/>
  <c r="N91" s="1"/>
  <c r="L107"/>
  <c r="M107" s="1"/>
  <c r="N107" s="1"/>
  <c r="E13"/>
  <c r="D12"/>
  <c r="M82"/>
  <c r="N82" s="1"/>
  <c r="E16"/>
  <c r="E17"/>
  <c r="E14"/>
  <c r="E15"/>
  <c r="M6" l="1"/>
  <c r="C23" s="1"/>
  <c r="D7" s="1"/>
  <c r="E7" s="1"/>
  <c r="E12"/>
  <c r="L74"/>
  <c r="L73" s="1"/>
  <c r="M79"/>
  <c r="C24" l="1"/>
  <c r="E24" s="1"/>
  <c r="E23"/>
  <c r="N79"/>
  <c r="N74" s="1"/>
  <c r="M74"/>
  <c r="M73" s="1"/>
  <c r="G7" l="1"/>
  <c r="I7" s="1"/>
  <c r="N73"/>
  <c r="E27"/>
  <c r="U28" l="1"/>
  <c r="E28"/>
  <c r="V27"/>
  <c r="F16" s="1"/>
  <c r="G16" s="1"/>
  <c r="R27"/>
  <c r="W26"/>
  <c r="S26"/>
  <c r="W25"/>
  <c r="S25"/>
  <c r="U24"/>
  <c r="W28"/>
  <c r="F17" s="1"/>
  <c r="G17" s="1"/>
  <c r="R28"/>
  <c r="U27"/>
  <c r="T26"/>
  <c r="V25"/>
  <c r="V24"/>
  <c r="U23"/>
  <c r="V28"/>
  <c r="T27"/>
  <c r="R26"/>
  <c r="U25"/>
  <c r="T24"/>
  <c r="T23"/>
  <c r="W27"/>
  <c r="U26"/>
  <c r="F15" s="1"/>
  <c r="G15" s="1"/>
  <c r="R25"/>
  <c r="R24"/>
  <c r="V23"/>
  <c r="T28"/>
  <c r="S27"/>
  <c r="S23"/>
  <c r="V26"/>
  <c r="S24"/>
  <c r="F13" s="1"/>
  <c r="G13" s="1"/>
  <c r="W23"/>
  <c r="S28"/>
  <c r="R23"/>
  <c r="F12" s="1"/>
  <c r="G12" s="1"/>
  <c r="T25"/>
  <c r="F14" s="1"/>
  <c r="G14" s="1"/>
  <c r="W24"/>
  <c r="I12" l="1"/>
  <c r="H12"/>
  <c r="I16"/>
  <c r="H16"/>
  <c r="I14"/>
  <c r="H14"/>
  <c r="H13"/>
  <c r="I13"/>
  <c r="I15"/>
  <c r="H15"/>
  <c r="H17"/>
  <c r="I17"/>
</calcChain>
</file>

<file path=xl/sharedStrings.xml><?xml version="1.0" encoding="utf-8"?>
<sst xmlns="http://schemas.openxmlformats.org/spreadsheetml/2006/main" count="369" uniqueCount="168">
  <si>
    <t>#</t>
  </si>
  <si>
    <t>EF</t>
  </si>
  <si>
    <t>Y</t>
  </si>
  <si>
    <t>X1</t>
  </si>
  <si>
    <t>X2</t>
  </si>
  <si>
    <t>X3</t>
  </si>
  <si>
    <t>X4</t>
  </si>
  <si>
    <t>X5</t>
  </si>
  <si>
    <t>X6</t>
  </si>
  <si>
    <t>X7</t>
  </si>
  <si>
    <t>Aguascalientes</t>
  </si>
  <si>
    <t>Baja California Sur</t>
  </si>
  <si>
    <t>Baja California</t>
  </si>
  <si>
    <t>Campeche</t>
  </si>
  <si>
    <t>Chiapas</t>
  </si>
  <si>
    <t>Chihuahua</t>
  </si>
  <si>
    <t>Coahuila</t>
  </si>
  <si>
    <t>Colima</t>
  </si>
  <si>
    <t>Distrito Federal</t>
  </si>
  <si>
    <t>Durango</t>
  </si>
  <si>
    <t>Estado de México</t>
  </si>
  <si>
    <t>Guanajuato</t>
  </si>
  <si>
    <t>Guerrero</t>
  </si>
  <si>
    <t>Hidalgo</t>
  </si>
  <si>
    <t>Jalisco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</si>
  <si>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</si>
  <si>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</si>
  <si>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</si>
  <si>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</si>
  <si>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</si>
  <si>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</si>
  <si>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</si>
  <si>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</si>
  <si>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</si>
  <si>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</si>
  <si>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</si>
  <si>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</si>
  <si>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</si>
  <si>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</si>
  <si>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</si>
  <si>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</si>
  <si>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</si>
  <si>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Promedio</t>
  </si>
  <si>
    <t>R^2</t>
  </si>
  <si>
    <t>F=</t>
  </si>
  <si>
    <t>Significancia</t>
  </si>
  <si>
    <t>x5</t>
  </si>
  <si>
    <t>X´ X</t>
  </si>
  <si>
    <t xml:space="preserve"> </t>
  </si>
  <si>
    <t>Regresion</t>
  </si>
  <si>
    <t>Y ´</t>
  </si>
  <si>
    <t>Y^ = B ´X ´</t>
  </si>
  <si>
    <t>CUADRADO DE MATRIZ CORRELACION</t>
  </si>
  <si>
    <t>( X´ X )-1</t>
  </si>
  <si>
    <t>N</t>
  </si>
  <si>
    <t>K</t>
  </si>
  <si>
    <t>( X´ X )-1 X´</t>
  </si>
  <si>
    <t>1-alfa</t>
  </si>
  <si>
    <t>B ´X ´ Y</t>
  </si>
  <si>
    <t>Y  =</t>
  </si>
  <si>
    <t>Y ´ Y</t>
  </si>
  <si>
    <t>B ´</t>
  </si>
  <si>
    <t>Prom  Y ^2</t>
  </si>
  <si>
    <t>B = ( X´ X )-1 X´ Y</t>
  </si>
  <si>
    <t>( X´ X )-1* SIG^2</t>
  </si>
  <si>
    <t>Desv Stand</t>
  </si>
  <si>
    <t>t</t>
  </si>
  <si>
    <t>ANOVA  Y</t>
  </si>
  <si>
    <t>SC</t>
  </si>
  <si>
    <t>g de l</t>
  </si>
  <si>
    <t>SMC</t>
  </si>
  <si>
    <t>Debido a la regresion</t>
  </si>
  <si>
    <t>Debido a los residuos</t>
  </si>
  <si>
    <t>Total</t>
  </si>
  <si>
    <t>M.C.Parcial</t>
  </si>
  <si>
    <t>X1 - X2</t>
  </si>
  <si>
    <t>X1 - X3</t>
  </si>
  <si>
    <t>X1 - X4</t>
  </si>
  <si>
    <t xml:space="preserve">X1 - x5 </t>
  </si>
  <si>
    <t>X2 -X3</t>
  </si>
  <si>
    <t>X2 - X4</t>
  </si>
  <si>
    <t>X2 - x5</t>
  </si>
  <si>
    <t>X3 - X4</t>
  </si>
  <si>
    <t>X3 - x5</t>
  </si>
  <si>
    <t>X4 - x5</t>
  </si>
  <si>
    <t>SUMA</t>
  </si>
  <si>
    <t>OBSERVACION</t>
  </si>
  <si>
    <t>Y^ = XB</t>
  </si>
  <si>
    <t>E</t>
  </si>
  <si>
    <t>E^2</t>
  </si>
  <si>
    <t>Beta</t>
  </si>
  <si>
    <t>Estimados</t>
  </si>
  <si>
    <t>Coeficientes</t>
  </si>
  <si>
    <t>Coeficientes estandar</t>
  </si>
  <si>
    <t>Desviasión</t>
  </si>
  <si>
    <t>Estandar</t>
  </si>
  <si>
    <t>Significación</t>
  </si>
  <si>
    <t>del coeficiente</t>
  </si>
  <si>
    <t>F</t>
  </si>
  <si>
    <t>Varianza de los residuales</t>
  </si>
  <si>
    <t>Desviación estandar de los residuales</t>
  </si>
  <si>
    <t>Nota: La significancia &lt; 5% implica que los parámetros son diferentes de CERO</t>
  </si>
  <si>
    <t>Intersección</t>
  </si>
  <si>
    <t>variable</t>
  </si>
  <si>
    <t>Observaciones</t>
  </si>
  <si>
    <t>Número de</t>
  </si>
  <si>
    <t xml:space="preserve">No. Variables </t>
  </si>
  <si>
    <t>(incl. la Y)</t>
  </si>
  <si>
    <t xml:space="preserve">% Confianza </t>
  </si>
  <si>
    <t>Requerído</t>
  </si>
  <si>
    <t>|</t>
  </si>
  <si>
    <t>B</t>
  </si>
  <si>
    <t>TRASPUESTA X´</t>
  </si>
  <si>
    <t>Versión: Septiembre 2013</t>
  </si>
  <si>
    <t>Programa de computo del Modelo de Analisis de Regresión para 8 Variables</t>
  </si>
  <si>
    <t>M. Correlación</t>
  </si>
  <si>
    <t xml:space="preserve">Inv( t,n-k )= </t>
  </si>
  <si>
    <t xml:space="preserve">Inv(F,k-1,n-k)= </t>
  </si>
  <si>
    <t>DO</t>
  </si>
  <si>
    <t>DA</t>
  </si>
  <si>
    <t>DH</t>
  </si>
  <si>
    <t>DT</t>
  </si>
  <si>
    <t>Codificación</t>
  </si>
  <si>
    <t>X8</t>
  </si>
  <si>
    <t>X9</t>
  </si>
  <si>
    <t>X10</t>
  </si>
  <si>
    <t>X14</t>
  </si>
  <si>
    <t>X15</t>
  </si>
  <si>
    <t>X18</t>
  </si>
  <si>
    <t>X22</t>
  </si>
  <si>
    <t>X24</t>
  </si>
  <si>
    <t>X28</t>
  </si>
  <si>
    <t>X30</t>
  </si>
  <si>
    <t>X32</t>
  </si>
  <si>
    <t>X33</t>
  </si>
  <si>
    <t>Y1</t>
  </si>
  <si>
    <t>Y2</t>
  </si>
  <si>
    <t>Y3</t>
  </si>
  <si>
    <t>Y4</t>
  </si>
  <si>
    <t>39 Indicadores</t>
  </si>
  <si>
    <t>Departamentos u organismos con reporte directo al Secretario de Seguridad Pública.</t>
  </si>
  <si>
    <t>Diferencia entre el Registro Nacional de Personal de Seguridad Pública y el Listado Nominal.</t>
  </si>
  <si>
    <t>Sueldo mensual de los policías de las corporaciones estatales.</t>
  </si>
  <si>
    <t>Policías por habitantes del estado.</t>
  </si>
  <si>
    <t>Faltan más elementos</t>
  </si>
  <si>
    <t>Infiltración del crimen organizado existe dentro de su corporación.</t>
  </si>
  <si>
    <t>Falta es mejor lealtad y servicio de pertenencia</t>
  </si>
  <si>
    <t>Corrupción de malos elementos</t>
  </si>
  <si>
    <t>Negligencia en la actuación entre los elementos</t>
  </si>
  <si>
    <t>Policías que consideran que hace falta más capacitación.</t>
  </si>
  <si>
    <t>Promedio mensual de IPH levantados por policía.</t>
  </si>
  <si>
    <t>Presupuesto anual de egresos  asignado a la Secretaría Estatal de Seguridad Pública.</t>
  </si>
  <si>
    <t xml:space="preserve">Calificación a los autos sedan </t>
  </si>
  <si>
    <t xml:space="preserve">Calificación a las armas cortas  </t>
  </si>
  <si>
    <t>Robos de automóviles asegurados</t>
  </si>
  <si>
    <t>Homicidios por habitante.</t>
  </si>
  <si>
    <t>Población que califica como poco o nada efectivo el desempeño de la policía estatal</t>
  </si>
  <si>
    <t>Población que percibe sentirse insegura en su estado</t>
  </si>
  <si>
    <t>ND</t>
  </si>
  <si>
    <t>Teoría</t>
  </si>
  <si>
    <t>Entre Menos Mejor</t>
  </si>
  <si>
    <t>Entre Mas Mejora</t>
  </si>
  <si>
    <t>····</t>
  </si>
  <si>
    <t>R</t>
  </si>
  <si>
    <t>Índice</t>
  </si>
  <si>
    <t>Eficacia</t>
  </si>
  <si>
    <t>Y Ponder</t>
  </si>
  <si>
    <t>Pearson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</si>
</sst>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_(&quot;N$&quot;* #,##0.00_);_(&quot;N$&quot;* \(#,##0.00\);_(&quot;N$&quot;* &quot;-&quot;??_);_(@_)"/>
    <numFmt numFmtId="165" formatCode="_(* #,##0.00_);_(* \(#,##0.00\);_(* &quot;-&quot;??_);_(@_)"/>
    <numFmt numFmtId="166" formatCode="_(* #,##0.000_);_(* \(#,##0.000\);_(* &quot;-&quot;??_);_(@_)"/>
    <numFmt numFmtId="167" formatCode="_(* #,##0.0_);_(* \(#,##0.0\);_(* &quot;-&quot;??_);_(@_)"/>
    <numFmt numFmtId="168" formatCode="_(* #,##0_);_(* \(#,##0\);_(* &quot;-&quot;??_);_(@_)"/>
    <numFmt numFmtId="169" formatCode="0.000%"/>
    <numFmt numFmtId="170" formatCode="_(* #,##0.000000_);_(* \(#,##0.000000\);_(* &quot;-&quot;??_);_(@_)"/>
    <numFmt numFmtId="171" formatCode="_-* #,##0_-;\-* #,##0_-;_-* &quot;-&quot;??_-;_-@_-"/>
    <numFmt numFmtId="172" formatCode="_-&quot;$&quot;* #,##0_-;\-&quot;$&quot;* #,##0_-;_-&quot;$&quot;* &quot;-&quot;??_-;_-@_-"/>
    <numFmt numFmtId="173" formatCode="0.0"/>
    <numFmt numFmtId="174" formatCode="0.0000%"/>
    <numFmt numFmtId="175" formatCode="_-&quot;$&quot;* #,##0.0_-;\-&quot;$&quot;* #,##0.0_-;_-&quot;$&quot;* &quot;-&quot;??_-;_-@_-"/>
    <numFmt numFmtId="176" formatCode="_-* #,##0.0_-;\-* #,##0.0_-;_-* &quot;-&quot;??_-;_-@_-"/>
  </numFmts>
  <fonts count="10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Times New Roman"/>
      <family val="1"/>
    </font>
    <font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0" fillId="0" borderId="0" xfId="0" applyBorder="1"/>
    <xf numFmtId="165" fontId="0" fillId="0" borderId="0" xfId="1" applyFont="1" applyBorder="1"/>
    <xf numFmtId="166" fontId="0" fillId="0" borderId="0" xfId="1" applyNumberFormat="1" applyFont="1" applyBorder="1"/>
    <xf numFmtId="0" fontId="1" fillId="0" borderId="0" xfId="0" applyFont="1" applyBorder="1" applyAlignment="1">
      <alignment horizontal="center"/>
    </xf>
    <xf numFmtId="165" fontId="5" fillId="0" borderId="0" xfId="1" applyFont="1" applyFill="1" applyBorder="1"/>
    <xf numFmtId="165" fontId="0" fillId="0" borderId="0" xfId="1" applyFont="1"/>
    <xf numFmtId="166" fontId="0" fillId="0" borderId="0" xfId="1" applyNumberFormat="1" applyFont="1"/>
    <xf numFmtId="165" fontId="7" fillId="0" borderId="0" xfId="1" applyFont="1" applyBorder="1" applyAlignment="1">
      <alignment horizontal="center"/>
    </xf>
    <xf numFmtId="166" fontId="7" fillId="0" borderId="0" xfId="1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7" fillId="0" borderId="0" xfId="1" applyNumberFormat="1" applyFont="1" applyBorder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Border="1"/>
    <xf numFmtId="168" fontId="7" fillId="0" borderId="0" xfId="1" applyNumberFormat="1" applyFont="1" applyBorder="1" applyAlignment="1">
      <alignment horizontal="center"/>
    </xf>
    <xf numFmtId="168" fontId="0" fillId="0" borderId="0" xfId="1" applyNumberFormat="1" applyFont="1"/>
    <xf numFmtId="168" fontId="0" fillId="0" borderId="0" xfId="1" applyNumberFormat="1" applyFont="1" applyBorder="1"/>
    <xf numFmtId="165" fontId="0" fillId="0" borderId="0" xfId="1" applyNumberFormat="1" applyFont="1" applyFill="1" applyBorder="1" applyAlignment="1">
      <alignment horizontal="centerContinuous"/>
    </xf>
    <xf numFmtId="165" fontId="0" fillId="0" borderId="0" xfId="1" applyFont="1" applyFill="1" applyBorder="1" applyAlignment="1">
      <alignment horizontal="centerContinuous"/>
    </xf>
    <xf numFmtId="166" fontId="0" fillId="0" borderId="0" xfId="1" applyNumberFormat="1" applyFont="1" applyFill="1" applyBorder="1" applyAlignment="1">
      <alignment horizontal="centerContinuous"/>
    </xf>
    <xf numFmtId="168" fontId="0" fillId="0" borderId="0" xfId="1" applyNumberFormat="1" applyFont="1" applyFill="1" applyBorder="1" applyAlignment="1">
      <alignment horizontal="centerContinuous"/>
    </xf>
    <xf numFmtId="165" fontId="0" fillId="0" borderId="0" xfId="1" applyNumberFormat="1" applyFont="1" applyFill="1" applyBorder="1"/>
    <xf numFmtId="165" fontId="0" fillId="0" borderId="0" xfId="1" applyFont="1" applyFill="1" applyBorder="1"/>
    <xf numFmtId="166" fontId="0" fillId="0" borderId="0" xfId="1" applyNumberFormat="1" applyFont="1" applyFill="1" applyBorder="1"/>
    <xf numFmtId="168" fontId="0" fillId="0" borderId="0" xfId="1" applyNumberFormat="1" applyFont="1" applyFill="1" applyBorder="1"/>
    <xf numFmtId="0" fontId="5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5" fontId="5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5" fillId="0" borderId="0" xfId="0" applyFont="1" applyBorder="1" applyProtection="1">
      <protection locked="0"/>
    </xf>
    <xf numFmtId="165" fontId="5" fillId="0" borderId="0" xfId="1" applyFont="1" applyFill="1" applyBorder="1" applyProtection="1">
      <protection locked="0"/>
    </xf>
    <xf numFmtId="168" fontId="5" fillId="0" borderId="0" xfId="1" applyNumberFormat="1" applyFont="1" applyFill="1" applyBorder="1" applyAlignment="1" applyProtection="1">
      <alignment horizontal="center"/>
      <protection locked="0"/>
    </xf>
    <xf numFmtId="168" fontId="7" fillId="0" borderId="0" xfId="1" applyNumberFormat="1" applyFont="1" applyAlignment="1" applyProtection="1">
      <alignment horizontal="center"/>
      <protection locked="0"/>
    </xf>
    <xf numFmtId="165" fontId="7" fillId="0" borderId="0" xfId="1" applyFont="1" applyAlignment="1" applyProtection="1">
      <alignment horizontal="center"/>
      <protection locked="0"/>
    </xf>
    <xf numFmtId="165" fontId="7" fillId="4" borderId="0" xfId="1" applyFont="1" applyFill="1" applyAlignment="1" applyProtection="1">
      <alignment horizontal="center"/>
      <protection locked="0"/>
    </xf>
    <xf numFmtId="168" fontId="7" fillId="4" borderId="0" xfId="1" applyNumberFormat="1" applyFont="1" applyFill="1" applyAlignment="1" applyProtection="1">
      <alignment horizontal="center"/>
      <protection locked="0"/>
    </xf>
    <xf numFmtId="0" fontId="7" fillId="4" borderId="0" xfId="3" applyFont="1" applyFill="1" applyBorder="1" applyAlignment="1" applyProtection="1">
      <alignment horizontal="center"/>
      <protection locked="0"/>
    </xf>
    <xf numFmtId="0" fontId="5" fillId="3" borderId="0" xfId="0" applyFont="1" applyFill="1" applyProtection="1"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66" fontId="5" fillId="0" borderId="0" xfId="1" applyNumberFormat="1" applyFont="1" applyFill="1" applyBorder="1" applyAlignment="1" applyProtection="1">
      <alignment horizontal="center"/>
      <protection locked="0"/>
    </xf>
    <xf numFmtId="168" fontId="5" fillId="3" borderId="0" xfId="3" applyNumberFormat="1" applyFont="1" applyFill="1" applyBorder="1" applyAlignment="1" applyProtection="1">
      <alignment horizontal="center"/>
      <protection locked="0"/>
    </xf>
    <xf numFmtId="168" fontId="5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/>
      <protection locked="0"/>
    </xf>
    <xf numFmtId="0" fontId="5" fillId="0" borderId="0" xfId="3" applyFont="1" applyFill="1" applyBorder="1" applyProtection="1">
      <protection locked="0"/>
    </xf>
    <xf numFmtId="0" fontId="5" fillId="0" borderId="0" xfId="3" applyFont="1" applyBorder="1" applyAlignment="1" applyProtection="1">
      <alignment horizontal="center"/>
      <protection locked="0"/>
    </xf>
    <xf numFmtId="0" fontId="5" fillId="0" borderId="0" xfId="3" applyFont="1" applyBorder="1" applyProtection="1">
      <protection locked="0"/>
    </xf>
    <xf numFmtId="165" fontId="5" fillId="0" borderId="0" xfId="1" applyFont="1" applyBorder="1" applyAlignment="1" applyProtection="1">
      <alignment horizontal="center"/>
      <protection locked="0"/>
    </xf>
    <xf numFmtId="168" fontId="5" fillId="0" borderId="0" xfId="1" applyNumberFormat="1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0" xfId="3" applyFont="1" applyProtection="1">
      <protection locked="0"/>
    </xf>
    <xf numFmtId="165" fontId="5" fillId="0" borderId="0" xfId="1" applyFont="1" applyAlignment="1" applyProtection="1">
      <alignment horizontal="center"/>
      <protection locked="0"/>
    </xf>
    <xf numFmtId="168" fontId="5" fillId="0" borderId="0" xfId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Fill="1" applyBorder="1" applyProtection="1"/>
    <xf numFmtId="0" fontId="0" fillId="0" borderId="0" xfId="0" applyProtection="1"/>
    <xf numFmtId="0" fontId="5" fillId="3" borderId="0" xfId="0" applyFont="1" applyFill="1" applyBorder="1" applyProtection="1"/>
    <xf numFmtId="165" fontId="5" fillId="0" borderId="0" xfId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9" fontId="5" fillId="5" borderId="4" xfId="5" applyFont="1" applyFill="1" applyBorder="1" applyAlignment="1" applyProtection="1">
      <alignment horizontal="center"/>
    </xf>
    <xf numFmtId="9" fontId="5" fillId="7" borderId="4" xfId="5" applyFont="1" applyFill="1" applyBorder="1" applyProtection="1"/>
    <xf numFmtId="9" fontId="5" fillId="5" borderId="4" xfId="5" applyFont="1" applyFill="1" applyBorder="1" applyProtection="1"/>
    <xf numFmtId="166" fontId="5" fillId="5" borderId="4" xfId="1" applyNumberFormat="1" applyFont="1" applyFill="1" applyBorder="1" applyAlignment="1" applyProtection="1">
      <alignment horizontal="center"/>
    </xf>
    <xf numFmtId="9" fontId="5" fillId="7" borderId="4" xfId="5" applyFont="1" applyFill="1" applyBorder="1" applyAlignment="1" applyProtection="1">
      <alignment horizontal="center"/>
    </xf>
    <xf numFmtId="0" fontId="5" fillId="5" borderId="4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68" fontId="5" fillId="0" borderId="0" xfId="1" applyNumberFormat="1" applyFont="1" applyFill="1" applyBorder="1" applyAlignment="1" applyProtection="1">
      <alignment horizontal="left"/>
    </xf>
    <xf numFmtId="166" fontId="5" fillId="0" borderId="0" xfId="1" applyNumberFormat="1" applyFont="1" applyFill="1" applyBorder="1" applyProtection="1"/>
    <xf numFmtId="0" fontId="0" fillId="0" borderId="0" xfId="0" applyFill="1" applyProtection="1"/>
    <xf numFmtId="165" fontId="0" fillId="0" borderId="0" xfId="0" applyNumberFormat="1" applyProtection="1"/>
    <xf numFmtId="0" fontId="5" fillId="3" borderId="0" xfId="0" applyFont="1" applyFill="1" applyBorder="1" applyAlignment="1" applyProtection="1">
      <alignment horizontal="center"/>
    </xf>
    <xf numFmtId="0" fontId="0" fillId="0" borderId="1" xfId="0" applyBorder="1"/>
    <xf numFmtId="169" fontId="7" fillId="0" borderId="0" xfId="5" applyNumberFormat="1" applyFont="1" applyBorder="1" applyAlignment="1">
      <alignment horizontal="center"/>
    </xf>
    <xf numFmtId="169" fontId="0" fillId="0" borderId="0" xfId="5" applyNumberFormat="1" applyFont="1"/>
    <xf numFmtId="169" fontId="0" fillId="0" borderId="0" xfId="5" applyNumberFormat="1" applyFont="1" applyFill="1" applyBorder="1" applyAlignment="1">
      <alignment horizontal="centerContinuous"/>
    </xf>
    <xf numFmtId="169" fontId="5" fillId="0" borderId="0" xfId="5" applyNumberFormat="1" applyFont="1" applyFill="1" applyBorder="1"/>
    <xf numFmtId="169" fontId="0" fillId="0" borderId="0" xfId="5" applyNumberFormat="1" applyFont="1" applyFill="1" applyBorder="1"/>
    <xf numFmtId="169" fontId="0" fillId="0" borderId="0" xfId="5" applyNumberFormat="1" applyFont="1" applyBorder="1"/>
    <xf numFmtId="165" fontId="0" fillId="0" borderId="1" xfId="1" applyFont="1" applyBorder="1"/>
    <xf numFmtId="165" fontId="0" fillId="0" borderId="1" xfId="1" applyNumberFormat="1" applyFont="1" applyBorder="1"/>
    <xf numFmtId="166" fontId="0" fillId="0" borderId="1" xfId="1" applyNumberFormat="1" applyFont="1" applyBorder="1"/>
    <xf numFmtId="169" fontId="0" fillId="0" borderId="1" xfId="5" applyNumberFormat="1" applyFont="1" applyBorder="1"/>
    <xf numFmtId="168" fontId="0" fillId="0" borderId="1" xfId="1" applyNumberFormat="1" applyFont="1" applyBorder="1"/>
    <xf numFmtId="0" fontId="5" fillId="0" borderId="0" xfId="0" applyFont="1" applyFill="1" applyBorder="1" applyAlignment="1" applyProtection="1">
      <alignment horizontal="center"/>
    </xf>
    <xf numFmtId="166" fontId="5" fillId="0" borderId="0" xfId="1" applyNumberFormat="1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166" fontId="5" fillId="0" borderId="0" xfId="1" applyNumberFormat="1" applyFont="1" applyFill="1" applyAlignment="1" applyProtection="1">
      <alignment horizontal="center"/>
      <protection locked="0"/>
    </xf>
    <xf numFmtId="168" fontId="7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8" fillId="0" borderId="0" xfId="0" applyFont="1"/>
    <xf numFmtId="165" fontId="8" fillId="0" borderId="0" xfId="1" applyFont="1"/>
    <xf numFmtId="171" fontId="8" fillId="0" borderId="0" xfId="1" applyNumberFormat="1" applyFont="1"/>
    <xf numFmtId="0" fontId="0" fillId="8" borderId="0" xfId="0" applyFill="1"/>
    <xf numFmtId="165" fontId="0" fillId="0" borderId="5" xfId="1" applyNumberFormat="1" applyFont="1" applyFill="1" applyBorder="1"/>
    <xf numFmtId="168" fontId="0" fillId="0" borderId="3" xfId="1" applyNumberFormat="1" applyFont="1" applyFill="1" applyBorder="1"/>
    <xf numFmtId="165" fontId="1" fillId="0" borderId="4" xfId="1" applyNumberFormat="1" applyFont="1" applyBorder="1" applyAlignment="1">
      <alignment horizontal="center"/>
    </xf>
    <xf numFmtId="165" fontId="3" fillId="0" borderId="4" xfId="1" applyFont="1" applyBorder="1" applyAlignment="1">
      <alignment horizontal="center"/>
    </xf>
    <xf numFmtId="166" fontId="1" fillId="0" borderId="4" xfId="1" applyNumberFormat="1" applyFont="1" applyBorder="1" applyAlignment="1">
      <alignment horizontal="center"/>
    </xf>
    <xf numFmtId="0" fontId="7" fillId="9" borderId="4" xfId="0" applyFont="1" applyFill="1" applyBorder="1" applyAlignment="1" applyProtection="1">
      <alignment horizontal="right"/>
      <protection locked="0"/>
    </xf>
    <xf numFmtId="0" fontId="7" fillId="9" borderId="4" xfId="3" applyFont="1" applyFill="1" applyBorder="1" applyAlignment="1" applyProtection="1">
      <alignment horizontal="right"/>
      <protection locked="0"/>
    </xf>
    <xf numFmtId="168" fontId="7" fillId="9" borderId="4" xfId="1" applyNumberFormat="1" applyFont="1" applyFill="1" applyBorder="1" applyAlignment="1" applyProtection="1">
      <alignment horizontal="right"/>
      <protection locked="0"/>
    </xf>
    <xf numFmtId="165" fontId="7" fillId="9" borderId="4" xfId="1" applyFont="1" applyFill="1" applyBorder="1" applyAlignment="1" applyProtection="1">
      <alignment horizontal="right"/>
      <protection locked="0"/>
    </xf>
    <xf numFmtId="0" fontId="5" fillId="8" borderId="4" xfId="0" applyFont="1" applyFill="1" applyBorder="1" applyAlignment="1" applyProtection="1">
      <alignment horizontal="center"/>
      <protection locked="0"/>
    </xf>
    <xf numFmtId="165" fontId="2" fillId="8" borderId="4" xfId="1" applyFont="1" applyFill="1" applyBorder="1" applyProtection="1">
      <protection locked="0"/>
    </xf>
    <xf numFmtId="168" fontId="6" fillId="8" borderId="4" xfId="4" applyNumberFormat="1" applyFont="1" applyFill="1" applyBorder="1" applyAlignment="1" applyProtection="1">
      <alignment horizontal="center"/>
      <protection locked="0"/>
    </xf>
    <xf numFmtId="0" fontId="2" fillId="5" borderId="6" xfId="0" applyFont="1" applyFill="1" applyBorder="1" applyAlignment="1" applyProtection="1">
      <alignment horizontal="center"/>
    </xf>
    <xf numFmtId="168" fontId="5" fillId="8" borderId="4" xfId="1" applyNumberFormat="1" applyFont="1" applyFill="1" applyBorder="1" applyProtection="1"/>
    <xf numFmtId="167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center"/>
      <protection locked="0"/>
    </xf>
    <xf numFmtId="165" fontId="5" fillId="9" borderId="4" xfId="1" applyFont="1" applyFill="1" applyBorder="1" applyProtection="1">
      <protection locked="0"/>
    </xf>
    <xf numFmtId="165" fontId="5" fillId="9" borderId="4" xfId="1" applyFont="1" applyFill="1" applyBorder="1" applyAlignment="1" applyProtection="1">
      <alignment horizontal="center"/>
      <protection locked="0"/>
    </xf>
    <xf numFmtId="0" fontId="5" fillId="8" borderId="4" xfId="3" applyFont="1" applyFill="1" applyBorder="1" applyAlignment="1" applyProtection="1">
      <alignment horizontal="center"/>
      <protection locked="0"/>
    </xf>
    <xf numFmtId="167" fontId="5" fillId="8" borderId="4" xfId="1" applyNumberFormat="1" applyFont="1" applyFill="1" applyBorder="1" applyProtection="1">
      <protection locked="0"/>
    </xf>
    <xf numFmtId="165" fontId="5" fillId="8" borderId="4" xfId="1" applyFont="1" applyFill="1" applyBorder="1" applyProtection="1">
      <protection locked="0"/>
    </xf>
    <xf numFmtId="165" fontId="5" fillId="8" borderId="4" xfId="1" applyFont="1" applyFill="1" applyBorder="1" applyProtection="1"/>
    <xf numFmtId="0" fontId="5" fillId="8" borderId="8" xfId="0" applyFont="1" applyFill="1" applyBorder="1" applyAlignment="1" applyProtection="1">
      <alignment horizontal="center"/>
      <protection locked="0"/>
    </xf>
    <xf numFmtId="167" fontId="5" fillId="8" borderId="7" xfId="1" applyNumberFormat="1" applyFont="1" applyFill="1" applyBorder="1" applyProtection="1">
      <protection locked="0"/>
    </xf>
    <xf numFmtId="0" fontId="0" fillId="8" borderId="4" xfId="0" applyFill="1" applyBorder="1" applyProtection="1"/>
    <xf numFmtId="0" fontId="5" fillId="8" borderId="4" xfId="0" applyFont="1" applyFill="1" applyBorder="1" applyProtection="1"/>
    <xf numFmtId="166" fontId="5" fillId="8" borderId="4" xfId="1" applyNumberFormat="1" applyFont="1" applyFill="1" applyBorder="1" applyProtection="1"/>
    <xf numFmtId="170" fontId="5" fillId="8" borderId="4" xfId="1" applyNumberFormat="1" applyFont="1" applyFill="1" applyBorder="1" applyProtection="1"/>
    <xf numFmtId="0" fontId="5" fillId="9" borderId="4" xfId="0" applyFont="1" applyFill="1" applyBorder="1" applyAlignment="1" applyProtection="1">
      <alignment horizontal="right"/>
      <protection locked="0"/>
    </xf>
    <xf numFmtId="0" fontId="0" fillId="8" borderId="0" xfId="0" applyFill="1" applyProtection="1"/>
    <xf numFmtId="0" fontId="5" fillId="8" borderId="10" xfId="0" applyFont="1" applyFill="1" applyBorder="1" applyProtection="1"/>
    <xf numFmtId="166" fontId="5" fillId="8" borderId="4" xfId="1" applyNumberFormat="1" applyFont="1" applyFill="1" applyBorder="1" applyAlignment="1" applyProtection="1">
      <alignment horizontal="center"/>
    </xf>
    <xf numFmtId="9" fontId="5" fillId="8" borderId="4" xfId="5" applyFont="1" applyFill="1" applyBorder="1" applyProtection="1"/>
    <xf numFmtId="0" fontId="5" fillId="8" borderId="4" xfId="0" applyFont="1" applyFill="1" applyBorder="1" applyProtection="1">
      <protection locked="0"/>
    </xf>
    <xf numFmtId="0" fontId="2" fillId="5" borderId="4" xfId="0" applyFont="1" applyFill="1" applyBorder="1" applyAlignment="1" applyProtection="1">
      <alignment horizontal="center"/>
    </xf>
    <xf numFmtId="165" fontId="8" fillId="9" borderId="4" xfId="1" applyFont="1" applyFill="1" applyBorder="1" applyAlignment="1">
      <alignment horizontal="center"/>
    </xf>
    <xf numFmtId="0" fontId="2" fillId="0" borderId="0" xfId="0" applyFont="1" applyProtection="1">
      <protection locked="0"/>
    </xf>
    <xf numFmtId="0" fontId="7" fillId="5" borderId="2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left"/>
      <protection locked="0"/>
    </xf>
    <xf numFmtId="165" fontId="5" fillId="6" borderId="4" xfId="1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  <protection locked="0"/>
    </xf>
    <xf numFmtId="165" fontId="2" fillId="0" borderId="4" xfId="1" applyFont="1" applyFill="1" applyBorder="1" applyAlignment="1" applyProtection="1">
      <alignment horizontal="center"/>
      <protection locked="0"/>
    </xf>
    <xf numFmtId="165" fontId="2" fillId="0" borderId="4" xfId="1" applyFont="1" applyFill="1" applyBorder="1" applyAlignment="1" applyProtection="1">
      <alignment horizontal="center"/>
    </xf>
    <xf numFmtId="43" fontId="2" fillId="0" borderId="4" xfId="0" applyNumberFormat="1" applyFont="1" applyFill="1" applyBorder="1" applyAlignment="1" applyProtection="1">
      <alignment horizontal="center"/>
      <protection locked="0"/>
    </xf>
    <xf numFmtId="168" fontId="5" fillId="8" borderId="4" xfId="0" applyNumberFormat="1" applyFont="1" applyFill="1" applyBorder="1" applyProtection="1"/>
    <xf numFmtId="0" fontId="2" fillId="8" borderId="4" xfId="0" applyFont="1" applyFill="1" applyBorder="1" applyProtection="1"/>
    <xf numFmtId="0" fontId="5" fillId="8" borderId="13" xfId="0" applyFont="1" applyFill="1" applyBorder="1" applyProtection="1"/>
    <xf numFmtId="165" fontId="5" fillId="8" borderId="13" xfId="1" applyFont="1" applyFill="1" applyBorder="1" applyProtection="1"/>
    <xf numFmtId="168" fontId="5" fillId="8" borderId="13" xfId="0" applyNumberFormat="1" applyFont="1" applyFill="1" applyBorder="1" applyProtection="1"/>
    <xf numFmtId="0" fontId="5" fillId="8" borderId="9" xfId="0" applyFont="1" applyFill="1" applyBorder="1" applyAlignment="1" applyProtection="1">
      <alignment horizontal="centerContinuous"/>
    </xf>
    <xf numFmtId="168" fontId="5" fillId="8" borderId="9" xfId="1" applyNumberFormat="1" applyFont="1" applyFill="1" applyBorder="1" applyAlignment="1" applyProtection="1">
      <alignment horizontal="center"/>
    </xf>
    <xf numFmtId="0" fontId="5" fillId="8" borderId="9" xfId="0" applyFont="1" applyFill="1" applyBorder="1" applyAlignment="1" applyProtection="1">
      <alignment horizontal="center"/>
    </xf>
    <xf numFmtId="9" fontId="2" fillId="11" borderId="4" xfId="5" applyFont="1" applyFill="1" applyBorder="1" applyAlignment="1" applyProtection="1">
      <alignment horizontal="center"/>
    </xf>
    <xf numFmtId="9" fontId="2" fillId="11" borderId="4" xfId="5" applyNumberFormat="1" applyFont="1" applyFill="1" applyBorder="1" applyAlignment="1" applyProtection="1">
      <alignment horizontal="center"/>
    </xf>
    <xf numFmtId="165" fontId="5" fillId="10" borderId="4" xfId="1" applyFont="1" applyFill="1" applyBorder="1" applyProtection="1"/>
    <xf numFmtId="0" fontId="7" fillId="0" borderId="13" xfId="0" applyFont="1" applyFill="1" applyBorder="1" applyAlignment="1" applyProtection="1">
      <alignment horizontal="center"/>
    </xf>
    <xf numFmtId="165" fontId="2" fillId="0" borderId="13" xfId="1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5" fillId="0" borderId="9" xfId="0" applyFont="1" applyBorder="1" applyProtection="1"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</xf>
    <xf numFmtId="165" fontId="5" fillId="5" borderId="13" xfId="1" applyFont="1" applyFill="1" applyBorder="1" applyAlignment="1" applyProtection="1">
      <alignment horizontal="center"/>
    </xf>
    <xf numFmtId="9" fontId="5" fillId="2" borderId="13" xfId="5" applyFont="1" applyFill="1" applyBorder="1" applyAlignment="1" applyProtection="1">
      <alignment horizontal="center"/>
      <protection locked="0"/>
    </xf>
    <xf numFmtId="9" fontId="5" fillId="6" borderId="13" xfId="5" applyFont="1" applyFill="1" applyBorder="1" applyAlignment="1" applyProtection="1">
      <alignment horizontal="center"/>
    </xf>
    <xf numFmtId="165" fontId="5" fillId="6" borderId="13" xfId="1" applyFont="1" applyFill="1" applyBorder="1" applyAlignment="1" applyProtection="1">
      <alignment horizontal="center"/>
    </xf>
    <xf numFmtId="165" fontId="5" fillId="5" borderId="9" xfId="1" applyFont="1" applyFill="1" applyBorder="1" applyAlignment="1" applyProtection="1">
      <alignment horizontal="center"/>
    </xf>
    <xf numFmtId="0" fontId="5" fillId="5" borderId="9" xfId="0" applyFont="1" applyFill="1" applyBorder="1" applyAlignment="1" applyProtection="1">
      <alignment horizontal="center"/>
    </xf>
    <xf numFmtId="165" fontId="2" fillId="5" borderId="4" xfId="1" applyFont="1" applyFill="1" applyBorder="1" applyAlignment="1" applyProtection="1">
      <alignment horizontal="left"/>
    </xf>
    <xf numFmtId="166" fontId="2" fillId="0" borderId="0" xfId="1" applyNumberFormat="1" applyFont="1" applyFill="1" applyAlignment="1" applyProtection="1">
      <alignment horizontal="center"/>
      <protection locked="0"/>
    </xf>
    <xf numFmtId="168" fontId="5" fillId="8" borderId="4" xfId="1" applyNumberFormat="1" applyFont="1" applyFill="1" applyBorder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9" fontId="5" fillId="12" borderId="4" xfId="5" applyFont="1" applyFill="1" applyBorder="1" applyAlignment="1" applyProtection="1">
      <alignment horizontal="center"/>
    </xf>
    <xf numFmtId="9" fontId="2" fillId="5" borderId="2" xfId="5" applyFont="1" applyFill="1" applyBorder="1" applyAlignment="1" applyProtection="1">
      <alignment horizontal="centerContinuous"/>
    </xf>
    <xf numFmtId="168" fontId="2" fillId="10" borderId="4" xfId="1" applyNumberFormat="1" applyFont="1" applyFill="1" applyBorder="1" applyAlignment="1" applyProtection="1">
      <alignment horizontal="center"/>
    </xf>
    <xf numFmtId="174" fontId="5" fillId="11" borderId="13" xfId="5" applyNumberFormat="1" applyFont="1" applyFill="1" applyBorder="1" applyAlignment="1" applyProtection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175" fontId="9" fillId="0" borderId="4" xfId="0" applyNumberFormat="1" applyFont="1" applyFill="1" applyBorder="1" applyAlignment="1">
      <alignment horizontal="center"/>
    </xf>
    <xf numFmtId="176" fontId="9" fillId="0" borderId="4" xfId="0" applyNumberFormat="1" applyFont="1" applyFill="1" applyBorder="1" applyAlignment="1">
      <alignment horizontal="center"/>
    </xf>
    <xf numFmtId="165" fontId="9" fillId="0" borderId="4" xfId="1" applyFont="1" applyFill="1" applyBorder="1" applyAlignment="1">
      <alignment horizontal="center"/>
    </xf>
    <xf numFmtId="175" fontId="9" fillId="0" borderId="4" xfId="1" applyNumberFormat="1" applyFont="1" applyFill="1" applyBorder="1" applyAlignment="1">
      <alignment horizontal="center"/>
    </xf>
    <xf numFmtId="176" fontId="9" fillId="0" borderId="4" xfId="1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left"/>
    </xf>
    <xf numFmtId="171" fontId="9" fillId="0" borderId="4" xfId="1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/>
    </xf>
    <xf numFmtId="172" fontId="9" fillId="13" borderId="4" xfId="2" applyNumberFormat="1" applyFont="1" applyFill="1" applyBorder="1" applyAlignment="1">
      <alignment horizontal="center"/>
    </xf>
    <xf numFmtId="171" fontId="9" fillId="0" borderId="4" xfId="1" applyNumberFormat="1" applyFont="1" applyBorder="1" applyAlignment="1">
      <alignment horizontal="center"/>
    </xf>
    <xf numFmtId="171" fontId="9" fillId="0" borderId="4" xfId="1" applyNumberFormat="1" applyFont="1" applyFill="1" applyBorder="1" applyAlignment="1">
      <alignment horizontal="center"/>
    </xf>
    <xf numFmtId="1" fontId="9" fillId="0" borderId="4" xfId="1" applyNumberFormat="1" applyFont="1" applyFill="1" applyBorder="1" applyAlignment="1">
      <alignment horizontal="center"/>
    </xf>
    <xf numFmtId="173" fontId="9" fillId="0" borderId="4" xfId="0" applyNumberFormat="1" applyFont="1" applyBorder="1" applyAlignment="1">
      <alignment horizontal="center"/>
    </xf>
    <xf numFmtId="172" fontId="9" fillId="0" borderId="4" xfId="2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172" fontId="9" fillId="14" borderId="4" xfId="2" applyNumberFormat="1" applyFont="1" applyFill="1" applyBorder="1" applyAlignment="1">
      <alignment horizontal="center"/>
    </xf>
    <xf numFmtId="0" fontId="9" fillId="15" borderId="4" xfId="0" applyFont="1" applyFill="1" applyBorder="1" applyAlignment="1">
      <alignment horizontal="center"/>
    </xf>
    <xf numFmtId="171" fontId="9" fillId="15" borderId="4" xfId="1" applyNumberFormat="1" applyFont="1" applyFill="1" applyBorder="1" applyAlignment="1">
      <alignment horizontal="center"/>
    </xf>
    <xf numFmtId="172" fontId="9" fillId="15" borderId="4" xfId="2" applyNumberFormat="1" applyFont="1" applyFill="1" applyBorder="1" applyAlignment="1">
      <alignment horizontal="center"/>
    </xf>
    <xf numFmtId="171" fontId="9" fillId="16" borderId="4" xfId="1" applyNumberFormat="1" applyFont="1" applyFill="1" applyBorder="1" applyAlignment="1">
      <alignment horizontal="center"/>
    </xf>
    <xf numFmtId="1" fontId="9" fillId="16" borderId="4" xfId="1" applyNumberFormat="1" applyFont="1" applyFill="1" applyBorder="1" applyAlignment="1">
      <alignment horizontal="center"/>
    </xf>
    <xf numFmtId="1" fontId="9" fillId="15" borderId="4" xfId="1" applyNumberFormat="1" applyFont="1" applyFill="1" applyBorder="1" applyAlignment="1">
      <alignment horizontal="center"/>
    </xf>
    <xf numFmtId="1" fontId="9" fillId="17" borderId="4" xfId="1" applyNumberFormat="1" applyFont="1" applyFill="1" applyBorder="1" applyAlignment="1">
      <alignment horizontal="center"/>
    </xf>
    <xf numFmtId="171" fontId="9" fillId="14" borderId="4" xfId="1" applyNumberFormat="1" applyFont="1" applyFill="1" applyBorder="1" applyAlignment="1">
      <alignment horizontal="center" vertical="center"/>
    </xf>
    <xf numFmtId="171" fontId="9" fillId="0" borderId="4" xfId="1" applyNumberFormat="1" applyFont="1" applyBorder="1" applyAlignment="1">
      <alignment horizontal="center" vertical="center"/>
    </xf>
    <xf numFmtId="1" fontId="9" fillId="15" borderId="4" xfId="0" applyNumberFormat="1" applyFont="1" applyFill="1" applyBorder="1" applyAlignment="1">
      <alignment horizontal="center"/>
    </xf>
    <xf numFmtId="171" fontId="9" fillId="14" borderId="4" xfId="1" applyNumberFormat="1" applyFont="1" applyFill="1" applyBorder="1" applyAlignment="1">
      <alignment horizontal="center"/>
    </xf>
    <xf numFmtId="1" fontId="9" fillId="14" borderId="4" xfId="1" applyNumberFormat="1" applyFont="1" applyFill="1" applyBorder="1" applyAlignment="1">
      <alignment horizontal="center"/>
    </xf>
    <xf numFmtId="1" fontId="9" fillId="14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43" fontId="9" fillId="16" borderId="4" xfId="1" applyNumberFormat="1" applyFont="1" applyFill="1" applyBorder="1" applyAlignment="1">
      <alignment horizontal="center"/>
    </xf>
    <xf numFmtId="0" fontId="9" fillId="0" borderId="0" xfId="0" applyFont="1"/>
    <xf numFmtId="0" fontId="9" fillId="0" borderId="4" xfId="0" applyFont="1" applyBorder="1"/>
    <xf numFmtId="43" fontId="9" fillId="0" borderId="4" xfId="1" applyNumberFormat="1" applyFont="1" applyBorder="1"/>
    <xf numFmtId="43" fontId="9" fillId="12" borderId="4" xfId="1" applyNumberFormat="1" applyFont="1" applyFill="1" applyBorder="1"/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 textRotation="90" wrapText="1"/>
    </xf>
    <xf numFmtId="0" fontId="9" fillId="17" borderId="4" xfId="0" applyFont="1" applyFill="1" applyBorder="1" applyAlignment="1">
      <alignment horizontal="center" textRotation="90" wrapText="1"/>
    </xf>
    <xf numFmtId="0" fontId="9" fillId="18" borderId="4" xfId="0" applyFont="1" applyFill="1" applyBorder="1" applyAlignment="1">
      <alignment horizontal="center" textRotation="90" wrapText="1"/>
    </xf>
    <xf numFmtId="43" fontId="9" fillId="18" borderId="4" xfId="1" applyNumberFormat="1" applyFont="1" applyFill="1" applyBorder="1" applyAlignment="1">
      <alignment horizontal="center" textRotation="90" wrapText="1"/>
    </xf>
    <xf numFmtId="176" fontId="9" fillId="0" borderId="4" xfId="1" applyNumberFormat="1" applyFont="1" applyBorder="1" applyAlignment="1">
      <alignment horizontal="center"/>
    </xf>
    <xf numFmtId="171" fontId="9" fillId="16" borderId="4" xfId="1" applyNumberFormat="1" applyFont="1" applyFill="1" applyBorder="1"/>
    <xf numFmtId="171" fontId="9" fillId="17" borderId="4" xfId="1" applyNumberFormat="1" applyFont="1" applyFill="1" applyBorder="1"/>
    <xf numFmtId="0" fontId="9" fillId="18" borderId="4" xfId="0" applyFont="1" applyFill="1" applyBorder="1"/>
    <xf numFmtId="43" fontId="9" fillId="18" borderId="4" xfId="1" applyNumberFormat="1" applyFont="1" applyFill="1" applyBorder="1"/>
    <xf numFmtId="0" fontId="9" fillId="19" borderId="4" xfId="0" applyFont="1" applyFill="1" applyBorder="1" applyAlignment="1">
      <alignment horizontal="center"/>
    </xf>
    <xf numFmtId="176" fontId="9" fillId="15" borderId="4" xfId="1" applyNumberFormat="1" applyFont="1" applyFill="1" applyBorder="1" applyAlignment="1">
      <alignment horizontal="center"/>
    </xf>
    <xf numFmtId="171" fontId="9" fillId="15" borderId="4" xfId="1" applyNumberFormat="1" applyFont="1" applyFill="1" applyBorder="1"/>
    <xf numFmtId="43" fontId="9" fillId="15" borderId="4" xfId="1" applyNumberFormat="1" applyFont="1" applyFill="1" applyBorder="1"/>
    <xf numFmtId="171" fontId="9" fillId="19" borderId="4" xfId="1" applyNumberFormat="1" applyFont="1" applyFill="1" applyBorder="1" applyAlignment="1">
      <alignment horizontal="right"/>
    </xf>
    <xf numFmtId="43" fontId="9" fillId="19" borderId="4" xfId="1" applyNumberFormat="1" applyFont="1" applyFill="1" applyBorder="1" applyAlignment="1">
      <alignment horizontal="right"/>
    </xf>
    <xf numFmtId="0" fontId="9" fillId="18" borderId="4" xfId="0" applyFont="1" applyFill="1" applyBorder="1" applyAlignment="1">
      <alignment horizontal="right"/>
    </xf>
    <xf numFmtId="43" fontId="9" fillId="18" borderId="4" xfId="1" applyNumberFormat="1" applyFont="1" applyFill="1" applyBorder="1" applyAlignment="1">
      <alignment horizontal="right"/>
    </xf>
    <xf numFmtId="172" fontId="9" fillId="0" borderId="4" xfId="2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20" borderId="0" xfId="0" applyFont="1" applyFill="1" applyAlignment="1">
      <alignment horizontal="center" wrapText="1"/>
    </xf>
    <xf numFmtId="0" fontId="9" fillId="21" borderId="0" xfId="0" applyFont="1" applyFill="1" applyAlignment="1">
      <alignment horizontal="center" wrapText="1"/>
    </xf>
    <xf numFmtId="43" fontId="9" fillId="21" borderId="0" xfId="1" applyNumberFormat="1" applyFont="1" applyFill="1" applyAlignment="1">
      <alignment horizontal="center" wrapText="1"/>
    </xf>
    <xf numFmtId="0" fontId="9" fillId="21" borderId="4" xfId="0" applyFont="1" applyFill="1" applyBorder="1" applyAlignment="1">
      <alignment horizontal="center" textRotation="90" wrapText="1"/>
    </xf>
    <xf numFmtId="0" fontId="9" fillId="20" borderId="4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165" fontId="0" fillId="0" borderId="4" xfId="1" applyFont="1" applyBorder="1"/>
    <xf numFmtId="165" fontId="0" fillId="14" borderId="4" xfId="0" applyNumberFormat="1" applyFill="1" applyBorder="1"/>
    <xf numFmtId="165" fontId="0" fillId="0" borderId="4" xfId="0" applyNumberFormat="1" applyBorder="1"/>
    <xf numFmtId="165" fontId="0" fillId="22" borderId="4" xfId="0" applyNumberFormat="1" applyFill="1" applyBorder="1"/>
    <xf numFmtId="0" fontId="7" fillId="8" borderId="11" xfId="0" applyFont="1" applyFill="1" applyBorder="1" applyAlignment="1" applyProtection="1">
      <alignment horizontal="center" vertical="center" textRotation="90"/>
    </xf>
    <xf numFmtId="0" fontId="7" fillId="8" borderId="12" xfId="0" applyFont="1" applyFill="1" applyBorder="1" applyAlignment="1" applyProtection="1">
      <alignment horizontal="center" vertical="center" textRotation="90"/>
    </xf>
    <xf numFmtId="0" fontId="1" fillId="0" borderId="0" xfId="0" applyFont="1" applyAlignment="1" applyProtection="1">
      <alignment horizontal="center"/>
      <protection locked="0"/>
    </xf>
    <xf numFmtId="0" fontId="5" fillId="8" borderId="4" xfId="0" applyFont="1" applyFill="1" applyBorder="1" applyAlignment="1" applyProtection="1">
      <alignment horizontal="center"/>
    </xf>
    <xf numFmtId="167" fontId="5" fillId="8" borderId="4" xfId="1" applyNumberFormat="1" applyFont="1" applyFill="1" applyBorder="1" applyAlignment="1" applyProtection="1">
      <alignment horizontal="center"/>
    </xf>
    <xf numFmtId="0" fontId="5" fillId="8" borderId="14" xfId="0" applyFont="1" applyFill="1" applyBorder="1" applyAlignment="1" applyProtection="1">
      <alignment horizontal="center"/>
    </xf>
    <xf numFmtId="0" fontId="5" fillId="8" borderId="15" xfId="0" applyFont="1" applyFill="1" applyBorder="1" applyAlignment="1" applyProtection="1">
      <alignment horizontal="center"/>
    </xf>
    <xf numFmtId="0" fontId="5" fillId="8" borderId="16" xfId="0" applyFont="1" applyFill="1" applyBorder="1" applyAlignment="1" applyProtection="1">
      <alignment horizontal="center"/>
    </xf>
  </cellXfs>
  <cellStyles count="6">
    <cellStyle name="Millares" xfId="1" builtinId="3"/>
    <cellStyle name="Moneda" xfId="2" builtinId="4"/>
    <cellStyle name="Normal" xfId="0" builtinId="0"/>
    <cellStyle name="Normal_definitiva (2)" xfId="3"/>
    <cellStyle name="Normal_Hoja1" xfId="4"/>
    <cellStyle name="Porcentual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32"/>
  <sheetViews>
    <sheetView zoomScale="50" zoomScaleNormal="50" workbookViewId="0">
      <selection activeCell="B2" sqref="B2:F2"/>
    </sheetView>
  </sheetViews>
  <sheetFormatPr baseColWidth="10" defaultColWidth="9.28515625" defaultRowHeight="12.75"/>
  <cols>
    <col min="1" max="1" width="10.42578125" style="13" customWidth="1"/>
    <col min="2" max="2" width="10.42578125" style="2" customWidth="1"/>
    <col min="3" max="4" width="9.28515625" style="3"/>
    <col min="5" max="5" width="13.140625" style="79" customWidth="1"/>
    <col min="6" max="6" width="9.28515625" style="16"/>
    <col min="7" max="9" width="9.28515625" style="1"/>
    <col min="10" max="10" width="24.42578125" style="91" customWidth="1"/>
    <col min="11" max="11" width="11.42578125" style="92" customWidth="1"/>
    <col min="12" max="12" width="11.42578125" style="93" customWidth="1"/>
    <col min="13" max="14" width="11.42578125" style="92" customWidth="1"/>
    <col min="15" max="15" width="11.42578125" style="94" customWidth="1"/>
    <col min="16" max="17" width="11.42578125" style="92" customWidth="1"/>
    <col min="18" max="18" width="11.42578125" style="95" customWidth="1"/>
    <col min="19" max="16384" width="9.28515625" style="1"/>
  </cols>
  <sheetData>
    <row r="1" spans="1:40" s="10" customFormat="1">
      <c r="A1" s="11"/>
      <c r="B1" s="8"/>
      <c r="C1" s="9"/>
      <c r="D1" s="9"/>
      <c r="E1" s="74"/>
      <c r="F1" s="14"/>
      <c r="J1" s="172" t="s">
        <v>0</v>
      </c>
      <c r="K1" s="173" t="s">
        <v>118</v>
      </c>
      <c r="L1" s="173" t="s">
        <v>118</v>
      </c>
      <c r="M1" s="174" t="s">
        <v>118</v>
      </c>
      <c r="N1" s="173" t="s">
        <v>118</v>
      </c>
      <c r="O1" s="175" t="s">
        <v>118</v>
      </c>
      <c r="P1" s="175" t="s">
        <v>118</v>
      </c>
      <c r="Q1" s="175" t="s">
        <v>119</v>
      </c>
      <c r="R1" s="175" t="s">
        <v>119</v>
      </c>
      <c r="S1" s="175" t="s">
        <v>119</v>
      </c>
      <c r="T1" s="173" t="s">
        <v>120</v>
      </c>
      <c r="U1" s="173" t="s">
        <v>121</v>
      </c>
      <c r="V1" s="173" t="s">
        <v>121</v>
      </c>
      <c r="W1" s="173" t="s">
        <v>121</v>
      </c>
      <c r="X1" s="176" t="s">
        <v>121</v>
      </c>
      <c r="Y1" s="173" t="s">
        <v>1</v>
      </c>
      <c r="Z1" s="173" t="s">
        <v>1</v>
      </c>
      <c r="AA1" s="173" t="s">
        <v>1</v>
      </c>
      <c r="AB1" s="173" t="s">
        <v>1</v>
      </c>
      <c r="AE1" s="173" t="s">
        <v>1</v>
      </c>
      <c r="AF1" s="173" t="s">
        <v>1</v>
      </c>
      <c r="AG1" s="173" t="s">
        <v>1</v>
      </c>
      <c r="AH1" s="173" t="s">
        <v>1</v>
      </c>
      <c r="AI1" s="235" t="s">
        <v>1</v>
      </c>
      <c r="AJ1" s="235" t="s">
        <v>1</v>
      </c>
      <c r="AK1" s="235" t="s">
        <v>1</v>
      </c>
      <c r="AL1" s="235" t="s">
        <v>1</v>
      </c>
      <c r="AM1" s="236" t="s">
        <v>164</v>
      </c>
      <c r="AN1" s="4"/>
    </row>
    <row r="2" spans="1:40" s="4" customFormat="1">
      <c r="A2" s="98" t="s">
        <v>166</v>
      </c>
      <c r="B2" s="99" t="s">
        <v>125</v>
      </c>
      <c r="C2" s="100" t="s">
        <v>129</v>
      </c>
      <c r="D2" s="99" t="s">
        <v>3</v>
      </c>
      <c r="E2" s="100" t="s">
        <v>126</v>
      </c>
      <c r="F2" s="100" t="s">
        <v>127</v>
      </c>
      <c r="G2" s="99" t="s">
        <v>9</v>
      </c>
      <c r="H2" s="99" t="s">
        <v>9</v>
      </c>
      <c r="J2" s="173" t="s">
        <v>122</v>
      </c>
      <c r="K2" s="173" t="s">
        <v>3</v>
      </c>
      <c r="L2" s="173" t="s">
        <v>7</v>
      </c>
      <c r="M2" s="177" t="s">
        <v>123</v>
      </c>
      <c r="N2" s="173" t="s">
        <v>124</v>
      </c>
      <c r="O2" s="178" t="s">
        <v>125</v>
      </c>
      <c r="P2" s="178" t="s">
        <v>126</v>
      </c>
      <c r="Q2" s="175" t="s">
        <v>127</v>
      </c>
      <c r="R2" s="178" t="s">
        <v>128</v>
      </c>
      <c r="S2" s="178" t="s">
        <v>129</v>
      </c>
      <c r="T2" s="176" t="s">
        <v>130</v>
      </c>
      <c r="U2" s="176" t="s">
        <v>131</v>
      </c>
      <c r="V2" s="176" t="s">
        <v>132</v>
      </c>
      <c r="W2" s="176" t="s">
        <v>133</v>
      </c>
      <c r="X2" s="176" t="s">
        <v>134</v>
      </c>
      <c r="Y2" s="173" t="s">
        <v>135</v>
      </c>
      <c r="Z2" s="173" t="s">
        <v>136</v>
      </c>
      <c r="AA2" s="173" t="s">
        <v>137</v>
      </c>
      <c r="AB2" s="173" t="s">
        <v>138</v>
      </c>
      <c r="AE2" s="173" t="s">
        <v>135</v>
      </c>
      <c r="AF2" s="173" t="s">
        <v>136</v>
      </c>
      <c r="AG2" s="173" t="s">
        <v>137</v>
      </c>
      <c r="AH2" s="173" t="s">
        <v>138</v>
      </c>
      <c r="AI2" s="235" t="s">
        <v>135</v>
      </c>
      <c r="AJ2" s="235" t="s">
        <v>136</v>
      </c>
      <c r="AK2" s="235" t="s">
        <v>137</v>
      </c>
      <c r="AL2" s="235" t="s">
        <v>138</v>
      </c>
      <c r="AM2" s="236" t="s">
        <v>165</v>
      </c>
    </row>
    <row r="3" spans="1:40">
      <c r="A3" s="176">
        <f>+AM3</f>
        <v>0.51467815125788341</v>
      </c>
      <c r="B3" s="184">
        <v>23.3271375464684</v>
      </c>
      <c r="C3" s="185">
        <v>2.2889842632331905</v>
      </c>
      <c r="D3" s="180">
        <v>7</v>
      </c>
      <c r="E3" s="178">
        <v>2.4320457796852648</v>
      </c>
      <c r="F3" s="185">
        <v>2.7881040892193307</v>
      </c>
      <c r="G3" s="131"/>
      <c r="H3" s="131"/>
      <c r="J3" s="179" t="s">
        <v>10</v>
      </c>
      <c r="K3" s="180">
        <v>7</v>
      </c>
      <c r="L3" s="181">
        <v>2.4700000000000002</v>
      </c>
      <c r="M3" s="182">
        <v>18173</v>
      </c>
      <c r="N3" s="183">
        <v>30.464726319582574</v>
      </c>
      <c r="O3" s="184">
        <v>23.3271375464684</v>
      </c>
      <c r="P3" s="178">
        <v>2.4320457796852648</v>
      </c>
      <c r="Q3" s="185">
        <v>2.7881040892193307</v>
      </c>
      <c r="R3" s="185">
        <v>20.457796852646638</v>
      </c>
      <c r="S3" s="185">
        <v>2.2889842632331905</v>
      </c>
      <c r="T3" s="181">
        <v>43.9</v>
      </c>
      <c r="U3" s="186">
        <v>1.1000000000000001</v>
      </c>
      <c r="V3" s="187">
        <v>554.08000000000004</v>
      </c>
      <c r="W3" s="188">
        <v>6.8</v>
      </c>
      <c r="X3" s="185">
        <v>8.41</v>
      </c>
      <c r="Y3" s="184">
        <v>272.64691363693765</v>
      </c>
      <c r="Z3" s="173">
        <v>7</v>
      </c>
      <c r="AA3" s="173">
        <v>31</v>
      </c>
      <c r="AB3" s="188">
        <v>46.5</v>
      </c>
      <c r="AE3" s="184">
        <v>272.64691363693765</v>
      </c>
      <c r="AF3" s="173">
        <v>7</v>
      </c>
      <c r="AG3" s="173">
        <v>31</v>
      </c>
      <c r="AH3" s="188">
        <v>46.5</v>
      </c>
      <c r="AI3" s="237">
        <f t="shared" ref="AI3:AL34" si="0">+AE3/AVERAGE(AE$4:AE$35)</f>
        <v>0.43532437800614404</v>
      </c>
      <c r="AJ3" s="237">
        <f t="shared" si="0"/>
        <v>0.28515111695137979</v>
      </c>
      <c r="AK3" s="237">
        <f t="shared" si="0"/>
        <v>0.5913846153846154</v>
      </c>
      <c r="AL3" s="237">
        <f t="shared" si="0"/>
        <v>0.74685249468939441</v>
      </c>
      <c r="AM3" s="238">
        <f t="shared" ref="AM3:AM34" si="1">AVERAGE(AI3:AL3)</f>
        <v>0.51467815125788341</v>
      </c>
    </row>
    <row r="4" spans="1:40">
      <c r="A4" s="176">
        <f t="shared" ref="A4:A34" si="2">+AM4</f>
        <v>0.47009840738037745</v>
      </c>
      <c r="B4" s="184">
        <v>6.2972292191435768</v>
      </c>
      <c r="C4" s="185">
        <v>3.3707865168539324</v>
      </c>
      <c r="D4" s="180">
        <v>9</v>
      </c>
      <c r="E4" s="184">
        <v>7.0224719101123592</v>
      </c>
      <c r="F4" s="185">
        <v>2.5188916876574305</v>
      </c>
      <c r="G4" s="131"/>
      <c r="H4" s="131"/>
      <c r="J4" s="179" t="s">
        <v>11</v>
      </c>
      <c r="K4" s="180">
        <v>9</v>
      </c>
      <c r="L4" s="181">
        <v>5</v>
      </c>
      <c r="M4" s="189">
        <v>9533.3389999999999</v>
      </c>
      <c r="N4" s="183">
        <v>59.48251778982425</v>
      </c>
      <c r="O4" s="184">
        <v>6.2972292191435768</v>
      </c>
      <c r="P4" s="184">
        <v>7.0224719101123592</v>
      </c>
      <c r="Q4" s="185">
        <v>2.5188916876574305</v>
      </c>
      <c r="R4" s="185">
        <v>12.640449438202246</v>
      </c>
      <c r="S4" s="185">
        <v>3.3707865168539324</v>
      </c>
      <c r="T4" s="181">
        <v>34.1</v>
      </c>
      <c r="U4" s="186">
        <v>0.61</v>
      </c>
      <c r="V4" s="187">
        <v>337.15961600000003</v>
      </c>
      <c r="W4" s="188">
        <v>6.41</v>
      </c>
      <c r="X4" s="185">
        <v>8.5</v>
      </c>
      <c r="Y4" s="184">
        <v>168.82267288496845</v>
      </c>
      <c r="Z4" s="173">
        <v>6</v>
      </c>
      <c r="AA4" s="173">
        <v>51</v>
      </c>
      <c r="AB4" s="188">
        <v>24.5</v>
      </c>
      <c r="AE4" s="184">
        <v>168.82267288496845</v>
      </c>
      <c r="AF4" s="173">
        <v>6</v>
      </c>
      <c r="AG4" s="173">
        <v>51</v>
      </c>
      <c r="AH4" s="188">
        <v>24.5</v>
      </c>
      <c r="AI4" s="237">
        <f t="shared" si="0"/>
        <v>0.26955238218778421</v>
      </c>
      <c r="AJ4" s="237">
        <f t="shared" si="0"/>
        <v>0.24441524310118268</v>
      </c>
      <c r="AK4" s="237">
        <f t="shared" si="0"/>
        <v>0.97292307692307689</v>
      </c>
      <c r="AL4" s="237">
        <f t="shared" si="0"/>
        <v>0.39350292730946584</v>
      </c>
      <c r="AM4" s="238">
        <f t="shared" si="1"/>
        <v>0.47009840738037745</v>
      </c>
    </row>
    <row r="5" spans="1:40">
      <c r="A5" s="176">
        <f t="shared" si="2"/>
        <v>1.0404645061669688</v>
      </c>
      <c r="B5" s="184">
        <v>18.877551020408163</v>
      </c>
      <c r="C5" s="185">
        <v>1.8726591760299625</v>
      </c>
      <c r="D5" s="180">
        <v>11</v>
      </c>
      <c r="E5" s="184">
        <v>1.8726591760299625</v>
      </c>
      <c r="F5" s="185">
        <v>5.1020408163265305</v>
      </c>
      <c r="G5" s="131"/>
      <c r="H5" s="131"/>
      <c r="J5" s="179" t="s">
        <v>12</v>
      </c>
      <c r="K5" s="180">
        <v>11</v>
      </c>
      <c r="L5" s="181">
        <v>5.14</v>
      </c>
      <c r="M5" s="182">
        <v>17636</v>
      </c>
      <c r="N5" s="183">
        <v>20.394842891621362</v>
      </c>
      <c r="O5" s="184">
        <v>18.877551020408163</v>
      </c>
      <c r="P5" s="184">
        <v>1.8726591760299625</v>
      </c>
      <c r="Q5" s="185">
        <v>5.1020408163265305</v>
      </c>
      <c r="R5" s="185">
        <v>12.359550561797754</v>
      </c>
      <c r="S5" s="185">
        <v>1.8726591760299625</v>
      </c>
      <c r="T5" s="181">
        <v>19.399999999999999</v>
      </c>
      <c r="U5" s="186">
        <v>0.56999999999999995</v>
      </c>
      <c r="V5" s="187">
        <v>2330.6999999999998</v>
      </c>
      <c r="W5" s="188">
        <v>5.8</v>
      </c>
      <c r="X5" s="185">
        <v>8.5500000000000007</v>
      </c>
      <c r="Y5" s="184">
        <v>808.54198688506699</v>
      </c>
      <c r="Z5" s="173">
        <v>25</v>
      </c>
      <c r="AA5" s="173">
        <v>54</v>
      </c>
      <c r="AB5" s="188">
        <v>51.2</v>
      </c>
      <c r="AE5" s="184">
        <v>808.54198688506699</v>
      </c>
      <c r="AF5" s="173">
        <v>25</v>
      </c>
      <c r="AG5" s="173">
        <v>54</v>
      </c>
      <c r="AH5" s="188">
        <v>51.2</v>
      </c>
      <c r="AI5" s="237">
        <f t="shared" si="0"/>
        <v>1.2909665209021768</v>
      </c>
      <c r="AJ5" s="237">
        <f t="shared" si="0"/>
        <v>1.0183968462549278</v>
      </c>
      <c r="AK5" s="237">
        <f t="shared" si="0"/>
        <v>1.0301538461538462</v>
      </c>
      <c r="AL5" s="237">
        <f t="shared" si="0"/>
        <v>0.82234081135692461</v>
      </c>
      <c r="AM5" s="239">
        <f t="shared" si="1"/>
        <v>1.0404645061669688</v>
      </c>
    </row>
    <row r="6" spans="1:40">
      <c r="A6" s="176">
        <f t="shared" si="2"/>
        <v>0.51177311101230993</v>
      </c>
      <c r="B6" s="184">
        <v>17.518248175182482</v>
      </c>
      <c r="C6" s="185">
        <v>2.3668639053254439</v>
      </c>
      <c r="D6" s="180">
        <v>6</v>
      </c>
      <c r="E6" s="184">
        <v>1.1834319526627219</v>
      </c>
      <c r="F6" s="185">
        <v>2.4330900243309004</v>
      </c>
      <c r="G6" s="131"/>
      <c r="H6" s="131"/>
      <c r="J6" s="179" t="s">
        <v>13</v>
      </c>
      <c r="K6" s="180">
        <v>6</v>
      </c>
      <c r="L6" s="181">
        <v>3.43</v>
      </c>
      <c r="M6" s="182">
        <v>13234</v>
      </c>
      <c r="N6" s="183">
        <v>297.33193011177048</v>
      </c>
      <c r="O6" s="184">
        <v>17.518248175182482</v>
      </c>
      <c r="P6" s="184">
        <v>1.1834319526627219</v>
      </c>
      <c r="Q6" s="185">
        <v>2.4330900243309004</v>
      </c>
      <c r="R6" s="185">
        <v>15.680473372781066</v>
      </c>
      <c r="S6" s="185">
        <v>2.3668639053254439</v>
      </c>
      <c r="T6" s="181">
        <v>32.6</v>
      </c>
      <c r="U6" s="186">
        <v>0.85</v>
      </c>
      <c r="V6" s="187">
        <v>402.73566899999997</v>
      </c>
      <c r="W6" s="188">
        <v>5.55</v>
      </c>
      <c r="X6" s="185">
        <v>7.53</v>
      </c>
      <c r="Y6" s="184">
        <v>132.78662211262056</v>
      </c>
      <c r="Z6" s="173">
        <v>6</v>
      </c>
      <c r="AA6" s="173">
        <v>46</v>
      </c>
      <c r="AB6" s="188">
        <v>44.4</v>
      </c>
      <c r="AE6" s="184">
        <v>132.78662211262056</v>
      </c>
      <c r="AF6" s="173">
        <v>6</v>
      </c>
      <c r="AG6" s="173">
        <v>46</v>
      </c>
      <c r="AH6" s="188">
        <v>44.4</v>
      </c>
      <c r="AI6" s="237">
        <f t="shared" si="0"/>
        <v>0.21201506706101256</v>
      </c>
      <c r="AJ6" s="237">
        <f t="shared" si="0"/>
        <v>0.24441524310118268</v>
      </c>
      <c r="AK6" s="237">
        <f t="shared" si="0"/>
        <v>0.87753846153846149</v>
      </c>
      <c r="AL6" s="237">
        <f t="shared" si="0"/>
        <v>0.71312367234858298</v>
      </c>
      <c r="AM6" s="238">
        <f t="shared" si="1"/>
        <v>0.51177311101230993</v>
      </c>
    </row>
    <row r="7" spans="1:40">
      <c r="A7" s="176">
        <f t="shared" si="2"/>
        <v>0.61908683088419769</v>
      </c>
      <c r="B7" s="184">
        <v>8.25</v>
      </c>
      <c r="C7" s="185">
        <v>2.2471910112359552</v>
      </c>
      <c r="D7" s="180">
        <v>13</v>
      </c>
      <c r="E7" s="184">
        <v>2.9962546816479403</v>
      </c>
      <c r="F7" s="185">
        <v>0.5</v>
      </c>
      <c r="G7" s="131"/>
      <c r="H7" s="131"/>
      <c r="J7" s="179" t="s">
        <v>14</v>
      </c>
      <c r="K7" s="180">
        <v>13</v>
      </c>
      <c r="L7" s="181">
        <v>5.48</v>
      </c>
      <c r="M7" s="189">
        <v>7965.3739999999998</v>
      </c>
      <c r="N7" s="183">
        <v>142.6580214335182</v>
      </c>
      <c r="O7" s="184">
        <v>8.25</v>
      </c>
      <c r="P7" s="184">
        <v>2.9962546816479403</v>
      </c>
      <c r="Q7" s="185">
        <v>0.5</v>
      </c>
      <c r="R7" s="185">
        <v>9.7378277153558059</v>
      </c>
      <c r="S7" s="185">
        <v>2.2471910112359552</v>
      </c>
      <c r="T7" s="181">
        <v>19</v>
      </c>
      <c r="U7" s="186">
        <v>0.26</v>
      </c>
      <c r="V7" s="187">
        <v>1375.14803624</v>
      </c>
      <c r="W7" s="188">
        <v>5.47</v>
      </c>
      <c r="X7" s="185">
        <v>8.2200000000000006</v>
      </c>
      <c r="Y7" s="184">
        <v>433.40216619463104</v>
      </c>
      <c r="Z7" s="173">
        <v>4</v>
      </c>
      <c r="AA7" s="173">
        <v>53</v>
      </c>
      <c r="AB7" s="188">
        <v>38</v>
      </c>
      <c r="AE7" s="184">
        <v>433.40216619463104</v>
      </c>
      <c r="AF7" s="173">
        <v>4</v>
      </c>
      <c r="AG7" s="173">
        <v>53</v>
      </c>
      <c r="AH7" s="188">
        <v>38</v>
      </c>
      <c r="AI7" s="237">
        <f t="shared" si="0"/>
        <v>0.69199583413011179</v>
      </c>
      <c r="AJ7" s="237">
        <f t="shared" si="0"/>
        <v>0.16294349540078845</v>
      </c>
      <c r="AK7" s="237">
        <f t="shared" si="0"/>
        <v>1.011076923076923</v>
      </c>
      <c r="AL7" s="237">
        <f t="shared" si="0"/>
        <v>0.61033107092896743</v>
      </c>
      <c r="AM7" s="239">
        <f t="shared" si="1"/>
        <v>0.61908683088419769</v>
      </c>
    </row>
    <row r="8" spans="1:40">
      <c r="A8" s="176">
        <f t="shared" si="2"/>
        <v>1.9913120151677626</v>
      </c>
      <c r="B8" s="184">
        <v>12.110726643598616</v>
      </c>
      <c r="C8" s="185">
        <v>1.9780219780219781</v>
      </c>
      <c r="D8" s="180">
        <v>19</v>
      </c>
      <c r="E8" s="184">
        <v>9.2307692307692299</v>
      </c>
      <c r="F8" s="185">
        <v>4.6712802768166091</v>
      </c>
      <c r="G8" s="131"/>
      <c r="H8" s="131"/>
      <c r="J8" s="179" t="s">
        <v>15</v>
      </c>
      <c r="K8" s="180">
        <v>19</v>
      </c>
      <c r="L8" s="181">
        <v>21.08</v>
      </c>
      <c r="M8" s="182">
        <v>7967</v>
      </c>
      <c r="N8" s="184">
        <v>45.057177675960169</v>
      </c>
      <c r="O8" s="184">
        <v>12.110726643598616</v>
      </c>
      <c r="P8" s="184">
        <v>9.2307692307692299</v>
      </c>
      <c r="Q8" s="185">
        <v>4.6712802768166091</v>
      </c>
      <c r="R8" s="185">
        <v>15.164835164835164</v>
      </c>
      <c r="S8" s="185">
        <v>1.9780219780219781</v>
      </c>
      <c r="T8" s="181">
        <v>24</v>
      </c>
      <c r="U8" s="186">
        <v>0.95</v>
      </c>
      <c r="V8" s="187">
        <v>2946.966754</v>
      </c>
      <c r="W8" s="188">
        <v>5.75</v>
      </c>
      <c r="X8" s="185">
        <v>8.43</v>
      </c>
      <c r="Y8" s="184">
        <v>1107.8753704970975</v>
      </c>
      <c r="Z8" s="190">
        <v>90</v>
      </c>
      <c r="AA8" s="173">
        <v>63</v>
      </c>
      <c r="AB8" s="188">
        <v>82.7</v>
      </c>
      <c r="AE8" s="184">
        <v>1107.8753704970975</v>
      </c>
      <c r="AF8" s="173">
        <v>90</v>
      </c>
      <c r="AG8" s="173">
        <v>63</v>
      </c>
      <c r="AH8" s="188">
        <v>82.7</v>
      </c>
      <c r="AI8" s="237">
        <f t="shared" si="0"/>
        <v>1.7689001138380622</v>
      </c>
      <c r="AJ8" s="237">
        <f t="shared" si="0"/>
        <v>3.6662286465177401</v>
      </c>
      <c r="AK8" s="237">
        <f t="shared" si="0"/>
        <v>1.2018461538461538</v>
      </c>
      <c r="AL8" s="237">
        <f t="shared" si="0"/>
        <v>1.3282731464690949</v>
      </c>
      <c r="AM8" s="240">
        <f t="shared" si="1"/>
        <v>1.9913120151677626</v>
      </c>
    </row>
    <row r="9" spans="1:40">
      <c r="A9" s="176">
        <f t="shared" si="2"/>
        <v>1.0392873339087716</v>
      </c>
      <c r="B9" s="184">
        <v>11.96236559139785</v>
      </c>
      <c r="C9" s="185">
        <v>3.0944625407166124</v>
      </c>
      <c r="D9" s="180">
        <v>11</v>
      </c>
      <c r="E9" s="184">
        <v>6.1889250814332248</v>
      </c>
      <c r="F9" s="185">
        <v>2.28494623655914</v>
      </c>
      <c r="G9" s="131"/>
      <c r="H9" s="131"/>
      <c r="J9" s="179" t="s">
        <v>16</v>
      </c>
      <c r="K9" s="180">
        <v>11</v>
      </c>
      <c r="L9" s="181">
        <v>26.11</v>
      </c>
      <c r="M9" s="182">
        <v>8615</v>
      </c>
      <c r="N9" s="184">
        <v>23.446795222960848</v>
      </c>
      <c r="O9" s="184">
        <v>11.96236559139785</v>
      </c>
      <c r="P9" s="184">
        <v>6.1889250814332248</v>
      </c>
      <c r="Q9" s="185">
        <v>2.28494623655914</v>
      </c>
      <c r="R9" s="185">
        <v>13.029315960912053</v>
      </c>
      <c r="S9" s="185">
        <v>3.0944625407166124</v>
      </c>
      <c r="T9" s="181">
        <v>21.9</v>
      </c>
      <c r="U9" s="186">
        <v>0.35</v>
      </c>
      <c r="V9" s="187">
        <v>867.88199999999995</v>
      </c>
      <c r="W9" s="188">
        <v>5.78</v>
      </c>
      <c r="X9" s="185">
        <v>7.25</v>
      </c>
      <c r="Y9" s="184">
        <v>616.37928239314692</v>
      </c>
      <c r="Z9" s="173">
        <v>26</v>
      </c>
      <c r="AA9" s="173">
        <v>48</v>
      </c>
      <c r="AB9" s="188">
        <v>74.599999999999994</v>
      </c>
      <c r="AE9" s="184">
        <v>616.37928239314692</v>
      </c>
      <c r="AF9" s="173">
        <v>26</v>
      </c>
      <c r="AG9" s="173">
        <v>48</v>
      </c>
      <c r="AH9" s="188">
        <v>74.599999999999994</v>
      </c>
      <c r="AI9" s="237">
        <f t="shared" si="0"/>
        <v>0.98414804754025997</v>
      </c>
      <c r="AJ9" s="237">
        <f t="shared" si="0"/>
        <v>1.0591327201051248</v>
      </c>
      <c r="AK9" s="237">
        <f t="shared" si="0"/>
        <v>0.91569230769230769</v>
      </c>
      <c r="AL9" s="237">
        <f t="shared" si="0"/>
        <v>1.198176260297394</v>
      </c>
      <c r="AM9" s="239">
        <f t="shared" si="1"/>
        <v>1.0392873339087716</v>
      </c>
    </row>
    <row r="10" spans="1:40">
      <c r="A10" s="176">
        <f t="shared" si="2"/>
        <v>1.0112963335285625</v>
      </c>
      <c r="B10" s="184">
        <v>27.768595041322314</v>
      </c>
      <c r="C10" s="185">
        <v>3.0710172744721689</v>
      </c>
      <c r="D10" s="180">
        <v>12</v>
      </c>
      <c r="E10" s="184">
        <v>1.3435700575815739</v>
      </c>
      <c r="F10" s="185">
        <v>2.1487603305785123</v>
      </c>
      <c r="G10" s="131"/>
      <c r="H10" s="131"/>
      <c r="J10" s="179" t="s">
        <v>17</v>
      </c>
      <c r="K10" s="180">
        <v>12</v>
      </c>
      <c r="L10" s="181">
        <v>4.84</v>
      </c>
      <c r="M10" s="182">
        <v>7685</v>
      </c>
      <c r="N10" s="184">
        <v>134</v>
      </c>
      <c r="O10" s="184">
        <v>27.768595041322314</v>
      </c>
      <c r="P10" s="184">
        <v>1.3435700575815739</v>
      </c>
      <c r="Q10" s="185">
        <v>2.1487603305785123</v>
      </c>
      <c r="R10" s="185">
        <v>6.3339731285988483</v>
      </c>
      <c r="S10" s="185">
        <v>3.0710172744721689</v>
      </c>
      <c r="T10" s="181">
        <v>32.4</v>
      </c>
      <c r="U10" s="186">
        <v>0.77</v>
      </c>
      <c r="V10" s="187">
        <v>330.49174274000001</v>
      </c>
      <c r="W10" s="188">
        <v>7.71</v>
      </c>
      <c r="X10" s="185">
        <v>9.15</v>
      </c>
      <c r="Y10" s="184">
        <v>674.76383265856953</v>
      </c>
      <c r="Z10" s="173">
        <v>25</v>
      </c>
      <c r="AA10" s="173">
        <v>43</v>
      </c>
      <c r="AB10" s="188">
        <v>70.3</v>
      </c>
      <c r="AE10" s="184">
        <v>674.76383265856953</v>
      </c>
      <c r="AF10" s="173">
        <v>25</v>
      </c>
      <c r="AG10" s="173">
        <v>43</v>
      </c>
      <c r="AH10" s="188">
        <v>70.3</v>
      </c>
      <c r="AI10" s="237">
        <f t="shared" si="0"/>
        <v>1.0773683143330406</v>
      </c>
      <c r="AJ10" s="237">
        <f t="shared" si="0"/>
        <v>1.0183968462549278</v>
      </c>
      <c r="AK10" s="237">
        <f t="shared" si="0"/>
        <v>0.82030769230769229</v>
      </c>
      <c r="AL10" s="237">
        <f t="shared" si="0"/>
        <v>1.1291124812185898</v>
      </c>
      <c r="AM10" s="239">
        <f t="shared" si="1"/>
        <v>1.0112963335285625</v>
      </c>
    </row>
    <row r="11" spans="1:40">
      <c r="A11" s="176">
        <f t="shared" si="2"/>
        <v>0.89144037002641485</v>
      </c>
      <c r="B11" s="184">
        <v>12.615384615384615</v>
      </c>
      <c r="C11" s="185">
        <v>4.1139240506329111</v>
      </c>
      <c r="D11" s="180">
        <v>10</v>
      </c>
      <c r="E11" s="184">
        <v>1.5822784810126582</v>
      </c>
      <c r="F11" s="185">
        <v>2.1538461538461537</v>
      </c>
      <c r="G11" s="131"/>
      <c r="H11" s="131"/>
      <c r="J11" s="179" t="s">
        <v>18</v>
      </c>
      <c r="K11" s="180">
        <v>10</v>
      </c>
      <c r="L11" s="181">
        <v>7.98</v>
      </c>
      <c r="M11" s="189">
        <v>7069.3940000000002</v>
      </c>
      <c r="N11" s="191">
        <v>394</v>
      </c>
      <c r="O11" s="184">
        <v>12.615384615384615</v>
      </c>
      <c r="P11" s="184">
        <v>1.5822784810126582</v>
      </c>
      <c r="Q11" s="185">
        <v>2.1538461538461537</v>
      </c>
      <c r="R11" s="185">
        <v>16.455696202531644</v>
      </c>
      <c r="S11" s="185">
        <v>4.1139240506329111</v>
      </c>
      <c r="T11" s="181">
        <v>14.8</v>
      </c>
      <c r="U11" s="186">
        <v>0.06</v>
      </c>
      <c r="V11" s="192">
        <v>5500</v>
      </c>
      <c r="W11" s="188">
        <v>6.33</v>
      </c>
      <c r="X11" s="185">
        <v>7.4</v>
      </c>
      <c r="Y11" s="184">
        <v>426.33433858820604</v>
      </c>
      <c r="Z11" s="173">
        <v>12</v>
      </c>
      <c r="AA11" s="173">
        <v>66</v>
      </c>
      <c r="AB11" s="188">
        <v>70.8</v>
      </c>
      <c r="AE11" s="184">
        <v>426.33433858820604</v>
      </c>
      <c r="AF11" s="173">
        <v>12</v>
      </c>
      <c r="AG11" s="173">
        <v>66</v>
      </c>
      <c r="AH11" s="188">
        <v>70.8</v>
      </c>
      <c r="AI11" s="237">
        <f t="shared" si="0"/>
        <v>0.68071091762187375</v>
      </c>
      <c r="AJ11" s="237">
        <f t="shared" si="0"/>
        <v>0.48883048620236536</v>
      </c>
      <c r="AK11" s="237">
        <f t="shared" si="0"/>
        <v>1.259076923076923</v>
      </c>
      <c r="AL11" s="237">
        <f t="shared" si="0"/>
        <v>1.1371431532044971</v>
      </c>
      <c r="AM11" s="239">
        <f t="shared" si="1"/>
        <v>0.89144037002641485</v>
      </c>
    </row>
    <row r="12" spans="1:40">
      <c r="A12" s="176">
        <f t="shared" si="2"/>
        <v>1.6178051289640676</v>
      </c>
      <c r="B12" s="184">
        <v>13.636363636363637</v>
      </c>
      <c r="C12" s="185">
        <v>3.6363636363636362</v>
      </c>
      <c r="D12" s="180">
        <v>17</v>
      </c>
      <c r="E12" s="184">
        <v>9.0909090909090917</v>
      </c>
      <c r="F12" s="185">
        <v>2.0202020202020203</v>
      </c>
      <c r="G12" s="131"/>
      <c r="H12" s="131"/>
      <c r="J12" s="179" t="s">
        <v>19</v>
      </c>
      <c r="K12" s="180">
        <v>17</v>
      </c>
      <c r="L12" s="181">
        <v>24.12</v>
      </c>
      <c r="M12" s="182">
        <v>9000</v>
      </c>
      <c r="N12" s="184">
        <v>24.187810078539965</v>
      </c>
      <c r="O12" s="184">
        <v>13.636363636363637</v>
      </c>
      <c r="P12" s="184">
        <v>9.0909090909090917</v>
      </c>
      <c r="Q12" s="185">
        <v>2.0202020202020203</v>
      </c>
      <c r="R12" s="185">
        <v>17.878787878787879</v>
      </c>
      <c r="S12" s="185">
        <v>3.6363636363636362</v>
      </c>
      <c r="T12" s="181">
        <v>24.2</v>
      </c>
      <c r="U12" s="186">
        <v>0.53</v>
      </c>
      <c r="V12" s="187">
        <v>410.086862</v>
      </c>
      <c r="W12" s="188">
        <v>7.22</v>
      </c>
      <c r="X12" s="185">
        <v>8.49</v>
      </c>
      <c r="Y12" s="184">
        <v>889.71989630472683</v>
      </c>
      <c r="Z12" s="173">
        <v>65</v>
      </c>
      <c r="AA12" s="173">
        <v>57</v>
      </c>
      <c r="AB12" s="188">
        <v>81.900000000000006</v>
      </c>
      <c r="AE12" s="184">
        <v>889.71989630472683</v>
      </c>
      <c r="AF12" s="173">
        <v>65</v>
      </c>
      <c r="AG12" s="173">
        <v>57</v>
      </c>
      <c r="AH12" s="188">
        <v>81.900000000000006</v>
      </c>
      <c r="AI12" s="237">
        <f t="shared" si="0"/>
        <v>1.4205800289171997</v>
      </c>
      <c r="AJ12" s="237">
        <f t="shared" si="0"/>
        <v>2.6478318002628121</v>
      </c>
      <c r="AK12" s="237">
        <f t="shared" si="0"/>
        <v>1.0873846153846154</v>
      </c>
      <c r="AL12" s="237">
        <f t="shared" si="0"/>
        <v>1.3154240712916432</v>
      </c>
      <c r="AM12" s="240">
        <f t="shared" si="1"/>
        <v>1.6178051289640676</v>
      </c>
    </row>
    <row r="13" spans="1:40">
      <c r="A13" s="176">
        <f t="shared" si="2"/>
        <v>1.3791157464664827</v>
      </c>
      <c r="B13" s="184">
        <v>11.39240506329114</v>
      </c>
      <c r="C13" s="185">
        <v>4.4334975369458132</v>
      </c>
      <c r="D13" s="180">
        <v>10</v>
      </c>
      <c r="E13" s="184">
        <v>4.6798029556650249</v>
      </c>
      <c r="F13" s="185">
        <v>3.3755274261603376</v>
      </c>
      <c r="G13" s="131"/>
      <c r="H13" s="131"/>
      <c r="J13" s="179" t="s">
        <v>20</v>
      </c>
      <c r="K13" s="180">
        <v>10</v>
      </c>
      <c r="L13" s="181">
        <v>13.52</v>
      </c>
      <c r="M13" s="182">
        <v>8827</v>
      </c>
      <c r="N13" s="184">
        <v>103.07549888007422</v>
      </c>
      <c r="O13" s="184">
        <v>11.39240506329114</v>
      </c>
      <c r="P13" s="184">
        <v>4.6798029556650249</v>
      </c>
      <c r="Q13" s="185">
        <v>3.3755274261603376</v>
      </c>
      <c r="R13" s="185">
        <v>16.502463054187192</v>
      </c>
      <c r="S13" s="185">
        <v>4.4334975369458132</v>
      </c>
      <c r="T13" s="181">
        <v>30.7</v>
      </c>
      <c r="U13" s="186">
        <v>0.28999999999999998</v>
      </c>
      <c r="V13" s="192">
        <v>5500</v>
      </c>
      <c r="W13" s="188">
        <v>7.29</v>
      </c>
      <c r="X13" s="185">
        <v>7.99</v>
      </c>
      <c r="Y13" s="184">
        <v>1333.8963999720584</v>
      </c>
      <c r="Z13" s="173">
        <v>17</v>
      </c>
      <c r="AA13" s="173">
        <v>70</v>
      </c>
      <c r="AB13" s="188">
        <v>84.6</v>
      </c>
      <c r="AE13" s="184">
        <v>1333.8963999720584</v>
      </c>
      <c r="AF13" s="173">
        <v>17</v>
      </c>
      <c r="AG13" s="173">
        <v>70</v>
      </c>
      <c r="AH13" s="188">
        <v>84.6</v>
      </c>
      <c r="AI13" s="237">
        <f t="shared" si="0"/>
        <v>2.1297788150124211</v>
      </c>
      <c r="AJ13" s="237">
        <f t="shared" si="0"/>
        <v>0.69250985545335086</v>
      </c>
      <c r="AK13" s="237">
        <f t="shared" si="0"/>
        <v>1.3353846153846154</v>
      </c>
      <c r="AL13" s="237">
        <f t="shared" si="0"/>
        <v>1.3587897000155431</v>
      </c>
      <c r="AM13" s="240">
        <f t="shared" si="1"/>
        <v>1.3791157464664827</v>
      </c>
    </row>
    <row r="14" spans="1:40">
      <c r="A14" s="176">
        <f t="shared" si="2"/>
        <v>0.7269969554512673</v>
      </c>
      <c r="B14" s="184">
        <v>19.787234042553191</v>
      </c>
      <c r="C14" s="185">
        <v>1.9125683060109289</v>
      </c>
      <c r="D14" s="180">
        <v>5</v>
      </c>
      <c r="E14" s="184">
        <v>2.1857923497267762</v>
      </c>
      <c r="F14" s="185">
        <v>4.4680851063829783</v>
      </c>
      <c r="G14" s="131"/>
      <c r="H14" s="131"/>
      <c r="J14" s="179" t="s">
        <v>21</v>
      </c>
      <c r="K14" s="180">
        <v>5</v>
      </c>
      <c r="L14" s="181">
        <v>5.03</v>
      </c>
      <c r="M14" s="182">
        <v>8257</v>
      </c>
      <c r="N14" s="184">
        <v>25.152016935327673</v>
      </c>
      <c r="O14" s="184">
        <v>19.787234042553191</v>
      </c>
      <c r="P14" s="184">
        <v>2.1857923497267762</v>
      </c>
      <c r="Q14" s="185">
        <v>4.4680851063829783</v>
      </c>
      <c r="R14" s="185">
        <v>7.6502732240437155</v>
      </c>
      <c r="S14" s="185">
        <v>1.9125683060109289</v>
      </c>
      <c r="T14" s="181">
        <v>21.3</v>
      </c>
      <c r="U14" s="186">
        <v>0.44</v>
      </c>
      <c r="V14" s="187">
        <v>1532.85427</v>
      </c>
      <c r="W14" s="188">
        <v>7.02</v>
      </c>
      <c r="X14" s="185">
        <v>8.09</v>
      </c>
      <c r="Y14" s="184">
        <v>524.43086013164191</v>
      </c>
      <c r="Z14" s="173">
        <v>11</v>
      </c>
      <c r="AA14" s="173">
        <v>39</v>
      </c>
      <c r="AB14" s="188">
        <v>54.7</v>
      </c>
      <c r="AE14" s="184">
        <v>524.43086013164191</v>
      </c>
      <c r="AF14" s="173">
        <v>11</v>
      </c>
      <c r="AG14" s="173">
        <v>39</v>
      </c>
      <c r="AH14" s="188">
        <v>54.7</v>
      </c>
      <c r="AI14" s="237">
        <f t="shared" si="0"/>
        <v>0.83733769419462389</v>
      </c>
      <c r="AJ14" s="237">
        <f t="shared" si="0"/>
        <v>0.44809461235216824</v>
      </c>
      <c r="AK14" s="237">
        <f t="shared" si="0"/>
        <v>0.74399999999999999</v>
      </c>
      <c r="AL14" s="237">
        <f t="shared" si="0"/>
        <v>0.87855551525827691</v>
      </c>
      <c r="AM14" s="239">
        <f t="shared" si="1"/>
        <v>0.7269969554512673</v>
      </c>
    </row>
    <row r="15" spans="1:40">
      <c r="A15" s="176">
        <f t="shared" si="2"/>
        <v>2.0479325524554977</v>
      </c>
      <c r="B15" s="193">
        <v>31.642512077294686</v>
      </c>
      <c r="C15" s="196">
        <v>3.4364261168384878</v>
      </c>
      <c r="D15" s="180">
        <v>5</v>
      </c>
      <c r="E15" s="191">
        <v>15</v>
      </c>
      <c r="F15" s="194">
        <v>2.6570048309178742</v>
      </c>
      <c r="G15" s="131"/>
      <c r="H15" s="131"/>
      <c r="J15" s="179" t="s">
        <v>22</v>
      </c>
      <c r="K15" s="180">
        <v>5</v>
      </c>
      <c r="L15" s="181">
        <v>18.48</v>
      </c>
      <c r="M15" s="182">
        <v>7736</v>
      </c>
      <c r="N15" s="184">
        <v>200.60793684497136</v>
      </c>
      <c r="O15" s="193">
        <v>31.642512077294686</v>
      </c>
      <c r="P15" s="191">
        <v>15</v>
      </c>
      <c r="Q15" s="194">
        <v>2.6570048309178742</v>
      </c>
      <c r="R15" s="195">
        <v>32</v>
      </c>
      <c r="S15" s="196">
        <v>3.4364261168384878</v>
      </c>
      <c r="T15" s="181">
        <v>38.4</v>
      </c>
      <c r="U15" s="186">
        <v>0.17</v>
      </c>
      <c r="V15" s="187">
        <v>1416.5601999999999</v>
      </c>
      <c r="W15" s="188">
        <v>4.97</v>
      </c>
      <c r="X15" s="195">
        <v>5.9</v>
      </c>
      <c r="Y15" s="191">
        <v>1803</v>
      </c>
      <c r="Z15" s="173">
        <v>71</v>
      </c>
      <c r="AA15" s="173">
        <v>64</v>
      </c>
      <c r="AB15" s="188">
        <v>74.7</v>
      </c>
      <c r="AE15" s="184">
        <v>1803</v>
      </c>
      <c r="AF15" s="173">
        <v>71</v>
      </c>
      <c r="AG15" s="173">
        <v>64</v>
      </c>
      <c r="AH15" s="188">
        <v>74.7</v>
      </c>
      <c r="AI15" s="237">
        <f t="shared" si="0"/>
        <v>2.8787776948403438</v>
      </c>
      <c r="AJ15" s="237">
        <f t="shared" si="0"/>
        <v>2.8922470433639949</v>
      </c>
      <c r="AK15" s="237">
        <f t="shared" si="0"/>
        <v>1.2209230769230768</v>
      </c>
      <c r="AL15" s="237">
        <f t="shared" si="0"/>
        <v>1.1997823946945756</v>
      </c>
      <c r="AM15" s="240">
        <f t="shared" si="1"/>
        <v>2.0479325524554977</v>
      </c>
    </row>
    <row r="16" spans="1:40">
      <c r="A16" s="176">
        <f t="shared" si="2"/>
        <v>0.72457935567206277</v>
      </c>
      <c r="B16" s="184">
        <v>16</v>
      </c>
      <c r="C16" s="185">
        <v>1.6501650165016502</v>
      </c>
      <c r="D16" s="180">
        <v>6</v>
      </c>
      <c r="E16" s="184">
        <v>8.9108910891089117</v>
      </c>
      <c r="F16" s="185">
        <v>2.1333333333333333</v>
      </c>
      <c r="G16" s="131"/>
      <c r="H16" s="131"/>
      <c r="J16" s="179" t="s">
        <v>23</v>
      </c>
      <c r="K16" s="180">
        <v>6</v>
      </c>
      <c r="L16" s="181">
        <v>2.41</v>
      </c>
      <c r="M16" s="189">
        <v>7786.1779999999999</v>
      </c>
      <c r="N16" s="183">
        <v>126.34895817492779</v>
      </c>
      <c r="O16" s="184">
        <v>16</v>
      </c>
      <c r="P16" s="184">
        <v>8.9108910891089117</v>
      </c>
      <c r="Q16" s="185">
        <v>2.1333333333333333</v>
      </c>
      <c r="R16" s="185">
        <v>9.9009900990099009</v>
      </c>
      <c r="S16" s="185">
        <v>1.6501650165016502</v>
      </c>
      <c r="T16" s="181">
        <v>34.700000000000003</v>
      </c>
      <c r="U16" s="186">
        <v>0.22</v>
      </c>
      <c r="V16" s="187">
        <v>1361.910797</v>
      </c>
      <c r="W16" s="188">
        <v>5.59</v>
      </c>
      <c r="X16" s="185">
        <v>6.3</v>
      </c>
      <c r="Y16" s="184">
        <v>500.95148252362441</v>
      </c>
      <c r="Z16" s="173">
        <v>8</v>
      </c>
      <c r="AA16" s="173">
        <v>52</v>
      </c>
      <c r="AB16" s="188">
        <v>48.6</v>
      </c>
      <c r="AE16" s="184">
        <v>500.95148252362441</v>
      </c>
      <c r="AF16" s="173">
        <v>8</v>
      </c>
      <c r="AG16" s="173">
        <v>52</v>
      </c>
      <c r="AH16" s="188">
        <v>48.6</v>
      </c>
      <c r="AI16" s="237">
        <f t="shared" si="0"/>
        <v>0.79984911485646826</v>
      </c>
      <c r="AJ16" s="237">
        <f t="shared" si="0"/>
        <v>0.3258869908015769</v>
      </c>
      <c r="AK16" s="237">
        <f t="shared" si="0"/>
        <v>0.99199999999999999</v>
      </c>
      <c r="AL16" s="237">
        <f t="shared" si="0"/>
        <v>0.78058131703020572</v>
      </c>
      <c r="AM16" s="239">
        <f t="shared" si="1"/>
        <v>0.72457935567206277</v>
      </c>
    </row>
    <row r="17" spans="1:39">
      <c r="A17" s="176">
        <f t="shared" si="2"/>
        <v>0.84537799030635552</v>
      </c>
      <c r="B17" s="184">
        <v>14.285714285714286</v>
      </c>
      <c r="C17" s="185">
        <v>4.5936395759717312</v>
      </c>
      <c r="D17" s="180">
        <v>10</v>
      </c>
      <c r="E17" s="184">
        <v>7.0671378091872787</v>
      </c>
      <c r="F17" s="185">
        <v>4.3367346938775508</v>
      </c>
      <c r="G17" s="131"/>
      <c r="H17" s="131"/>
      <c r="J17" s="179" t="s">
        <v>24</v>
      </c>
      <c r="K17" s="180">
        <v>10</v>
      </c>
      <c r="L17" s="181">
        <v>14.51</v>
      </c>
      <c r="M17" s="182">
        <v>10091</v>
      </c>
      <c r="N17" s="183">
        <v>85.279546052925781</v>
      </c>
      <c r="O17" s="184">
        <v>14.285714285714286</v>
      </c>
      <c r="P17" s="184">
        <v>7.0671378091872787</v>
      </c>
      <c r="Q17" s="185">
        <v>4.3367346938775508</v>
      </c>
      <c r="R17" s="185">
        <v>16.25441696113074</v>
      </c>
      <c r="S17" s="185">
        <v>4.5936395759717312</v>
      </c>
      <c r="T17" s="181">
        <v>14.3</v>
      </c>
      <c r="U17" s="186">
        <v>0.38</v>
      </c>
      <c r="V17" s="187">
        <v>2947.5830719999999</v>
      </c>
      <c r="W17" s="188">
        <v>6.06</v>
      </c>
      <c r="X17" s="185">
        <v>7.42</v>
      </c>
      <c r="Y17" s="184">
        <v>499.08437784839549</v>
      </c>
      <c r="Z17" s="173">
        <v>20</v>
      </c>
      <c r="AA17" s="173">
        <v>41</v>
      </c>
      <c r="AB17" s="188">
        <v>61.5</v>
      </c>
      <c r="AE17" s="184">
        <v>499.08437784839549</v>
      </c>
      <c r="AF17" s="173">
        <v>20</v>
      </c>
      <c r="AG17" s="173">
        <v>41</v>
      </c>
      <c r="AH17" s="188">
        <v>61.5</v>
      </c>
      <c r="AI17" s="237">
        <f t="shared" si="0"/>
        <v>0.79686798380101553</v>
      </c>
      <c r="AJ17" s="237">
        <f t="shared" si="0"/>
        <v>0.81471747700394226</v>
      </c>
      <c r="AK17" s="237">
        <f t="shared" si="0"/>
        <v>0.78215384615384609</v>
      </c>
      <c r="AL17" s="237">
        <f t="shared" si="0"/>
        <v>0.98777265426661831</v>
      </c>
      <c r="AM17" s="239">
        <f t="shared" si="1"/>
        <v>0.84537799030635552</v>
      </c>
    </row>
    <row r="18" spans="1:39">
      <c r="A18" s="176">
        <f t="shared" si="2"/>
        <v>1.0172588538806442</v>
      </c>
      <c r="B18" s="184">
        <v>8.6086086086086091</v>
      </c>
      <c r="C18" s="185">
        <v>2.4122807017543861</v>
      </c>
      <c r="D18" s="180">
        <v>9</v>
      </c>
      <c r="E18" s="184">
        <v>4.6052631578947372</v>
      </c>
      <c r="F18" s="185">
        <v>2.8028028028028027</v>
      </c>
      <c r="G18" s="131"/>
      <c r="H18" s="131"/>
      <c r="J18" s="179" t="s">
        <v>25</v>
      </c>
      <c r="K18" s="180">
        <v>9</v>
      </c>
      <c r="L18" s="181">
        <v>0.41</v>
      </c>
      <c r="M18" s="182">
        <v>8508</v>
      </c>
      <c r="N18" s="183">
        <v>56.939936986776232</v>
      </c>
      <c r="O18" s="184">
        <v>8.6086086086086091</v>
      </c>
      <c r="P18" s="184">
        <v>4.6052631578947372</v>
      </c>
      <c r="Q18" s="185">
        <v>2.8028028028028027</v>
      </c>
      <c r="R18" s="185">
        <v>10.087719298245615</v>
      </c>
      <c r="S18" s="185">
        <v>2.4122807017543861</v>
      </c>
      <c r="T18" s="181">
        <v>38.1</v>
      </c>
      <c r="U18" s="186">
        <v>0.15</v>
      </c>
      <c r="V18" s="187">
        <v>2138.036736</v>
      </c>
      <c r="W18" s="188">
        <v>7.11</v>
      </c>
      <c r="X18" s="185">
        <v>7.84</v>
      </c>
      <c r="Y18" s="184">
        <v>546.48178265594765</v>
      </c>
      <c r="Z18" s="173">
        <v>19</v>
      </c>
      <c r="AA18" s="173">
        <v>63</v>
      </c>
      <c r="AB18" s="188">
        <v>76</v>
      </c>
      <c r="AE18" s="184">
        <v>546.48178265594765</v>
      </c>
      <c r="AF18" s="173">
        <v>19</v>
      </c>
      <c r="AG18" s="173">
        <v>63</v>
      </c>
      <c r="AH18" s="188">
        <v>76</v>
      </c>
      <c r="AI18" s="237">
        <f t="shared" si="0"/>
        <v>0.87254551666474256</v>
      </c>
      <c r="AJ18" s="237">
        <f t="shared" si="0"/>
        <v>0.77398160315374509</v>
      </c>
      <c r="AK18" s="237">
        <f t="shared" si="0"/>
        <v>1.2018461538461538</v>
      </c>
      <c r="AL18" s="237">
        <f t="shared" si="0"/>
        <v>1.2206621418579349</v>
      </c>
      <c r="AM18" s="239">
        <f t="shared" si="1"/>
        <v>1.0172588538806442</v>
      </c>
    </row>
    <row r="19" spans="1:39">
      <c r="A19" s="176">
        <f t="shared" si="2"/>
        <v>1.2525899114283301</v>
      </c>
      <c r="B19" s="184">
        <v>18.159806295399516</v>
      </c>
      <c r="C19" s="185">
        <v>2.2662889518413598</v>
      </c>
      <c r="D19" s="180">
        <v>8</v>
      </c>
      <c r="E19" s="184">
        <v>2.2662889518413598</v>
      </c>
      <c r="F19" s="185">
        <v>4.358353510895884</v>
      </c>
      <c r="G19" s="131"/>
      <c r="H19" s="131"/>
      <c r="J19" s="179" t="s">
        <v>26</v>
      </c>
      <c r="K19" s="180">
        <v>8</v>
      </c>
      <c r="L19" s="181">
        <v>1.72</v>
      </c>
      <c r="M19" s="189">
        <v>8368.5650000000005</v>
      </c>
      <c r="N19" s="183">
        <v>171.07422348560496</v>
      </c>
      <c r="O19" s="184">
        <v>18.159806295399516</v>
      </c>
      <c r="P19" s="184">
        <v>2.2662889518413598</v>
      </c>
      <c r="Q19" s="185">
        <v>4.358353510895884</v>
      </c>
      <c r="R19" s="185">
        <v>9.0651558073654392</v>
      </c>
      <c r="S19" s="185">
        <v>2.2662889518413598</v>
      </c>
      <c r="T19" s="181">
        <v>30.3</v>
      </c>
      <c r="U19" s="186">
        <v>0.35</v>
      </c>
      <c r="V19" s="187">
        <v>1001.755</v>
      </c>
      <c r="W19" s="188">
        <v>7.47</v>
      </c>
      <c r="X19" s="185">
        <v>8.4</v>
      </c>
      <c r="Y19" s="184">
        <v>966.49658486541944</v>
      </c>
      <c r="Z19" s="173">
        <v>25</v>
      </c>
      <c r="AA19" s="173">
        <v>60</v>
      </c>
      <c r="AB19" s="188">
        <v>81.2</v>
      </c>
      <c r="AE19" s="184">
        <v>966.49658486541944</v>
      </c>
      <c r="AF19" s="173">
        <v>25</v>
      </c>
      <c r="AG19" s="173">
        <v>60</v>
      </c>
      <c r="AH19" s="188">
        <v>81.2</v>
      </c>
      <c r="AI19" s="237">
        <f t="shared" si="0"/>
        <v>1.5431662843316345</v>
      </c>
      <c r="AJ19" s="237">
        <f t="shared" si="0"/>
        <v>1.0183968462549278</v>
      </c>
      <c r="AK19" s="237">
        <f t="shared" si="0"/>
        <v>1.1446153846153846</v>
      </c>
      <c r="AL19" s="237">
        <f t="shared" si="0"/>
        <v>1.3041811305113726</v>
      </c>
      <c r="AM19" s="239">
        <f t="shared" si="1"/>
        <v>1.2525899114283301</v>
      </c>
    </row>
    <row r="20" spans="1:39">
      <c r="A20" s="176">
        <f t="shared" si="2"/>
        <v>1.1894711278390437</v>
      </c>
      <c r="B20" s="184">
        <v>12.213740458015268</v>
      </c>
      <c r="C20" s="185">
        <v>4.3209876543209873</v>
      </c>
      <c r="D20" s="197">
        <v>11.019474000000001</v>
      </c>
      <c r="E20" s="184">
        <v>7.4074074074074074</v>
      </c>
      <c r="F20" s="185">
        <v>3.3078880407124682</v>
      </c>
      <c r="G20" s="131"/>
      <c r="H20" s="131"/>
      <c r="J20" s="179" t="s">
        <v>27</v>
      </c>
      <c r="K20" s="197">
        <v>11.019474000000001</v>
      </c>
      <c r="L20" s="181">
        <v>14.71</v>
      </c>
      <c r="M20" s="182">
        <v>5762</v>
      </c>
      <c r="N20" s="183">
        <v>119.70488178104621</v>
      </c>
      <c r="O20" s="184">
        <v>12.213740458015268</v>
      </c>
      <c r="P20" s="184">
        <v>7.4074074074074074</v>
      </c>
      <c r="Q20" s="185">
        <v>3.3078880407124682</v>
      </c>
      <c r="R20" s="185">
        <v>18.518518518518519</v>
      </c>
      <c r="S20" s="185">
        <v>4.3209876543209873</v>
      </c>
      <c r="T20" s="181">
        <v>39.1</v>
      </c>
      <c r="U20" s="186">
        <v>0.26</v>
      </c>
      <c r="V20" s="187">
        <v>506.84052129000003</v>
      </c>
      <c r="W20" s="188">
        <v>7.5</v>
      </c>
      <c r="X20" s="185">
        <v>9.06</v>
      </c>
      <c r="Y20" s="184">
        <v>380.60926536600954</v>
      </c>
      <c r="Z20" s="173">
        <v>53</v>
      </c>
      <c r="AA20" s="173">
        <v>43</v>
      </c>
      <c r="AB20" s="188">
        <v>72.900000000000006</v>
      </c>
      <c r="AE20" s="184">
        <v>380.60926536600954</v>
      </c>
      <c r="AF20" s="173">
        <v>53</v>
      </c>
      <c r="AG20" s="173">
        <v>43</v>
      </c>
      <c r="AH20" s="188">
        <v>72.900000000000006</v>
      </c>
      <c r="AI20" s="237">
        <f t="shared" si="0"/>
        <v>0.60770352944272743</v>
      </c>
      <c r="AJ20" s="237">
        <f t="shared" si="0"/>
        <v>2.1590013140604469</v>
      </c>
      <c r="AK20" s="237">
        <f t="shared" si="0"/>
        <v>0.82030769230769229</v>
      </c>
      <c r="AL20" s="237">
        <f t="shared" si="0"/>
        <v>1.1708719755453088</v>
      </c>
      <c r="AM20" s="239">
        <f t="shared" si="1"/>
        <v>1.1894711278390437</v>
      </c>
    </row>
    <row r="21" spans="1:39">
      <c r="A21" s="176">
        <f t="shared" si="2"/>
        <v>1.3377571166020739</v>
      </c>
      <c r="B21" s="184">
        <v>15.186915887850468</v>
      </c>
      <c r="C21" s="185">
        <v>2.2727272727272729</v>
      </c>
      <c r="D21" s="180">
        <v>12</v>
      </c>
      <c r="E21" s="184">
        <v>8.0808080808080813</v>
      </c>
      <c r="F21" s="185">
        <v>4.2056074766355138</v>
      </c>
      <c r="G21" s="131"/>
      <c r="H21" s="131"/>
      <c r="J21" s="179" t="s">
        <v>28</v>
      </c>
      <c r="K21" s="180">
        <v>12</v>
      </c>
      <c r="L21" s="181">
        <v>24.58</v>
      </c>
      <c r="M21" s="182">
        <v>9460</v>
      </c>
      <c r="N21" s="183">
        <v>45.761617900172119</v>
      </c>
      <c r="O21" s="184">
        <v>15.186915887850468</v>
      </c>
      <c r="P21" s="184">
        <v>8.0808080808080813</v>
      </c>
      <c r="Q21" s="185">
        <v>4.2056074766355138</v>
      </c>
      <c r="R21" s="185">
        <v>16.666666666666668</v>
      </c>
      <c r="S21" s="185">
        <v>2.2727272727272729</v>
      </c>
      <c r="T21" s="181">
        <v>40.200000000000003</v>
      </c>
      <c r="U21" s="186">
        <v>0.53</v>
      </c>
      <c r="V21" s="187">
        <v>3608.7997420000002</v>
      </c>
      <c r="W21" s="188">
        <v>8.1</v>
      </c>
      <c r="X21" s="185">
        <v>8.84</v>
      </c>
      <c r="Y21" s="184">
        <v>815.76918680859035</v>
      </c>
      <c r="Z21" s="173">
        <v>46</v>
      </c>
      <c r="AA21" s="173">
        <v>41</v>
      </c>
      <c r="AB21" s="188">
        <v>86.7</v>
      </c>
      <c r="AE21" s="184">
        <v>815.76918680859035</v>
      </c>
      <c r="AF21" s="173">
        <v>46</v>
      </c>
      <c r="AG21" s="173">
        <v>41</v>
      </c>
      <c r="AH21" s="188">
        <v>86.7</v>
      </c>
      <c r="AI21" s="237">
        <f t="shared" si="0"/>
        <v>1.3025059007890269</v>
      </c>
      <c r="AJ21" s="237">
        <f t="shared" si="0"/>
        <v>1.8738501971090671</v>
      </c>
      <c r="AK21" s="237">
        <f t="shared" si="0"/>
        <v>0.78215384615384609</v>
      </c>
      <c r="AL21" s="237">
        <f t="shared" si="0"/>
        <v>1.3925185223563548</v>
      </c>
      <c r="AM21" s="239">
        <f t="shared" si="1"/>
        <v>1.3377571166020739</v>
      </c>
    </row>
    <row r="22" spans="1:39">
      <c r="A22" s="176">
        <f t="shared" si="2"/>
        <v>0.96505152775725955</v>
      </c>
      <c r="B22" s="184">
        <v>5.6994818652849739</v>
      </c>
      <c r="C22" s="185">
        <v>3.5483870967741935</v>
      </c>
      <c r="D22" s="198">
        <v>7</v>
      </c>
      <c r="E22" s="184">
        <v>4.193548387096774</v>
      </c>
      <c r="F22" s="185">
        <v>1.5544041450777202</v>
      </c>
      <c r="G22" s="131"/>
      <c r="H22" s="131"/>
      <c r="J22" s="179" t="s">
        <v>29</v>
      </c>
      <c r="K22" s="198">
        <v>7</v>
      </c>
      <c r="L22" s="181">
        <v>2.76</v>
      </c>
      <c r="M22" s="182">
        <v>5951</v>
      </c>
      <c r="N22" s="183">
        <v>192.97841875131982</v>
      </c>
      <c r="O22" s="184">
        <v>5.6994818652849739</v>
      </c>
      <c r="P22" s="184">
        <v>4.193548387096774</v>
      </c>
      <c r="Q22" s="185">
        <v>1.5544041450777202</v>
      </c>
      <c r="R22" s="185">
        <v>9.0322580645161299</v>
      </c>
      <c r="S22" s="185">
        <v>3.5483870967741935</v>
      </c>
      <c r="T22" s="181">
        <v>32.6</v>
      </c>
      <c r="U22" s="186">
        <v>0.09</v>
      </c>
      <c r="V22" s="187">
        <v>1330.68904</v>
      </c>
      <c r="W22" s="188">
        <v>7.18</v>
      </c>
      <c r="X22" s="185">
        <v>8.14</v>
      </c>
      <c r="Y22" s="184">
        <v>477.64318161574778</v>
      </c>
      <c r="Z22" s="173">
        <v>18</v>
      </c>
      <c r="AA22" s="173">
        <v>73</v>
      </c>
      <c r="AB22" s="188">
        <v>60.5</v>
      </c>
      <c r="AE22" s="184">
        <v>477.64318161574778</v>
      </c>
      <c r="AF22" s="173">
        <v>18</v>
      </c>
      <c r="AG22" s="173">
        <v>73</v>
      </c>
      <c r="AH22" s="188">
        <v>60.5</v>
      </c>
      <c r="AI22" s="237">
        <f t="shared" si="0"/>
        <v>0.7626336868153023</v>
      </c>
      <c r="AJ22" s="237">
        <f t="shared" si="0"/>
        <v>0.73324572930354803</v>
      </c>
      <c r="AK22" s="237">
        <f t="shared" si="0"/>
        <v>1.3926153846153846</v>
      </c>
      <c r="AL22" s="237">
        <f t="shared" si="0"/>
        <v>0.9717113102948034</v>
      </c>
      <c r="AM22" s="239">
        <f t="shared" si="1"/>
        <v>0.96505152775725955</v>
      </c>
    </row>
    <row r="23" spans="1:39">
      <c r="A23" s="176">
        <f t="shared" si="2"/>
        <v>0.81030333439952451</v>
      </c>
      <c r="B23" s="184">
        <v>8.4905660377358494</v>
      </c>
      <c r="C23" s="185">
        <v>2.7777777777777777</v>
      </c>
      <c r="D23" s="198">
        <v>5</v>
      </c>
      <c r="E23" s="184">
        <v>0.55555555555555558</v>
      </c>
      <c r="F23" s="185">
        <v>0.47169811320754718</v>
      </c>
      <c r="G23" s="131"/>
      <c r="H23" s="131"/>
      <c r="J23" s="179" t="s">
        <v>30</v>
      </c>
      <c r="K23" s="198">
        <v>5</v>
      </c>
      <c r="L23" s="181">
        <v>30.62</v>
      </c>
      <c r="M23" s="189">
        <v>7741.3789999999999</v>
      </c>
      <c r="N23" s="183">
        <v>114.01904678830775</v>
      </c>
      <c r="O23" s="184">
        <v>8.4905660377358494</v>
      </c>
      <c r="P23" s="184">
        <v>0.55555555555555558</v>
      </c>
      <c r="Q23" s="185">
        <v>0.47169811320754718</v>
      </c>
      <c r="R23" s="185">
        <v>6.9444444444444446</v>
      </c>
      <c r="S23" s="185">
        <v>2.7777777777777777</v>
      </c>
      <c r="T23" s="181">
        <v>29</v>
      </c>
      <c r="U23" s="186">
        <v>0.21</v>
      </c>
      <c r="V23" s="187">
        <v>1431.811029</v>
      </c>
      <c r="W23" s="188">
        <v>7</v>
      </c>
      <c r="X23" s="185">
        <v>8.2899999999999991</v>
      </c>
      <c r="Y23" s="184">
        <v>600.88493593072008</v>
      </c>
      <c r="Z23" s="173">
        <v>7</v>
      </c>
      <c r="AA23" s="173">
        <v>56</v>
      </c>
      <c r="AB23" s="188">
        <v>57.8</v>
      </c>
      <c r="AE23" s="184">
        <v>600.88493593072008</v>
      </c>
      <c r="AF23" s="173">
        <v>7</v>
      </c>
      <c r="AG23" s="173">
        <v>56</v>
      </c>
      <c r="AH23" s="188">
        <v>57.8</v>
      </c>
      <c r="AI23" s="237">
        <f t="shared" si="0"/>
        <v>0.9594088467681231</v>
      </c>
      <c r="AJ23" s="237">
        <f t="shared" si="0"/>
        <v>0.28515111695137979</v>
      </c>
      <c r="AK23" s="237">
        <f t="shared" si="0"/>
        <v>1.0683076923076922</v>
      </c>
      <c r="AL23" s="237">
        <f t="shared" si="0"/>
        <v>0.92834568157090303</v>
      </c>
      <c r="AM23" s="239">
        <f t="shared" si="1"/>
        <v>0.81030333439952451</v>
      </c>
    </row>
    <row r="24" spans="1:39">
      <c r="A24" s="176">
        <f t="shared" si="2"/>
        <v>0.45241483015558243</v>
      </c>
      <c r="B24" s="184">
        <v>22.954545454545453</v>
      </c>
      <c r="C24" s="185">
        <v>1.9830028328611897</v>
      </c>
      <c r="D24" s="180">
        <v>4</v>
      </c>
      <c r="E24" s="184">
        <v>1.4164305949008498</v>
      </c>
      <c r="F24" s="185">
        <v>2.5</v>
      </c>
      <c r="G24" s="131"/>
      <c r="H24" s="131"/>
      <c r="J24" s="179" t="s">
        <v>31</v>
      </c>
      <c r="K24" s="180">
        <v>4</v>
      </c>
      <c r="L24" s="199">
        <v>44</v>
      </c>
      <c r="M24" s="182">
        <v>9494</v>
      </c>
      <c r="N24" s="183">
        <v>43.701075878868068</v>
      </c>
      <c r="O24" s="184">
        <v>22.954545454545453</v>
      </c>
      <c r="P24" s="184">
        <v>1.4164305949008498</v>
      </c>
      <c r="Q24" s="185">
        <v>2.5</v>
      </c>
      <c r="R24" s="185">
        <v>9.0651558073654392</v>
      </c>
      <c r="S24" s="185">
        <v>1.9830028328611897</v>
      </c>
      <c r="T24" s="181">
        <v>25.9</v>
      </c>
      <c r="U24" s="186">
        <v>1.17</v>
      </c>
      <c r="V24" s="187">
        <v>328.11289399999998</v>
      </c>
      <c r="W24" s="188">
        <v>7.8</v>
      </c>
      <c r="X24" s="185">
        <v>8.86</v>
      </c>
      <c r="Y24" s="184">
        <v>200.74628081667237</v>
      </c>
      <c r="Z24" s="173">
        <v>6</v>
      </c>
      <c r="AA24" s="173">
        <v>41</v>
      </c>
      <c r="AB24" s="188">
        <v>28.8</v>
      </c>
      <c r="AE24" s="184">
        <v>200.74628081667237</v>
      </c>
      <c r="AF24" s="173">
        <v>6</v>
      </c>
      <c r="AG24" s="173">
        <v>41</v>
      </c>
      <c r="AH24" s="188">
        <v>28.8</v>
      </c>
      <c r="AI24" s="237">
        <f t="shared" si="0"/>
        <v>0.32052352497903075</v>
      </c>
      <c r="AJ24" s="237">
        <f t="shared" si="0"/>
        <v>0.24441524310118268</v>
      </c>
      <c r="AK24" s="237">
        <f t="shared" si="0"/>
        <v>0.78215384615384609</v>
      </c>
      <c r="AL24" s="237">
        <f t="shared" si="0"/>
        <v>0.46256670638827008</v>
      </c>
      <c r="AM24" s="238">
        <f t="shared" si="1"/>
        <v>0.45241483015558243</v>
      </c>
    </row>
    <row r="25" spans="1:39">
      <c r="A25" s="176">
        <f t="shared" si="2"/>
        <v>0.76971759111365601</v>
      </c>
      <c r="B25" s="184">
        <v>4.5</v>
      </c>
      <c r="C25" s="185">
        <v>3.9215686274509802</v>
      </c>
      <c r="D25" s="180">
        <v>7</v>
      </c>
      <c r="E25" s="184">
        <v>10.784313725490197</v>
      </c>
      <c r="F25" s="185">
        <v>1.75</v>
      </c>
      <c r="G25" s="131"/>
      <c r="H25" s="131"/>
      <c r="J25" s="179" t="s">
        <v>32</v>
      </c>
      <c r="K25" s="180">
        <v>7</v>
      </c>
      <c r="L25" s="181">
        <v>9.4499999999999993</v>
      </c>
      <c r="M25" s="182">
        <v>4894</v>
      </c>
      <c r="N25" s="183">
        <v>150.5278661411144</v>
      </c>
      <c r="O25" s="184">
        <v>4.5</v>
      </c>
      <c r="P25" s="184">
        <v>10.784313725490197</v>
      </c>
      <c r="Q25" s="185">
        <v>1.75</v>
      </c>
      <c r="R25" s="185">
        <v>24.836601307189543</v>
      </c>
      <c r="S25" s="185">
        <v>3.9215686274509802</v>
      </c>
      <c r="T25" s="181">
        <v>31</v>
      </c>
      <c r="U25" s="186">
        <v>0.39</v>
      </c>
      <c r="V25" s="187">
        <v>668.37341000000004</v>
      </c>
      <c r="W25" s="188">
        <v>6.71</v>
      </c>
      <c r="X25" s="185">
        <v>7.7</v>
      </c>
      <c r="Y25" s="184">
        <v>314.67373302418019</v>
      </c>
      <c r="Z25" s="173">
        <v>12</v>
      </c>
      <c r="AA25" s="173">
        <v>59</v>
      </c>
      <c r="AB25" s="188">
        <v>59.9</v>
      </c>
      <c r="AE25" s="184">
        <v>314.67373302418019</v>
      </c>
      <c r="AF25" s="173">
        <v>12</v>
      </c>
      <c r="AG25" s="173">
        <v>59</v>
      </c>
      <c r="AH25" s="188">
        <v>59.9</v>
      </c>
      <c r="AI25" s="237">
        <f t="shared" si="0"/>
        <v>0.50242691280208274</v>
      </c>
      <c r="AJ25" s="237">
        <f t="shared" si="0"/>
        <v>0.48883048620236536</v>
      </c>
      <c r="AK25" s="237">
        <f t="shared" si="0"/>
        <v>1.1255384615384616</v>
      </c>
      <c r="AL25" s="237">
        <f t="shared" si="0"/>
        <v>0.96207450391171445</v>
      </c>
      <c r="AM25" s="239">
        <f t="shared" si="1"/>
        <v>0.76971759111365601</v>
      </c>
    </row>
    <row r="26" spans="1:39">
      <c r="A26" s="176">
        <f t="shared" si="2"/>
        <v>0.83438810894470616</v>
      </c>
      <c r="B26" s="200">
        <v>16.3</v>
      </c>
      <c r="C26" s="201">
        <v>2.9</v>
      </c>
      <c r="D26" s="180">
        <v>9</v>
      </c>
      <c r="E26" s="200">
        <v>5</v>
      </c>
      <c r="F26" s="201">
        <v>2.9</v>
      </c>
      <c r="G26" s="131"/>
      <c r="H26" s="131"/>
      <c r="J26" s="179" t="s">
        <v>33</v>
      </c>
      <c r="K26" s="180">
        <v>9</v>
      </c>
      <c r="L26" s="181">
        <v>7.07</v>
      </c>
      <c r="M26" s="187">
        <v>11277</v>
      </c>
      <c r="N26" s="183">
        <v>132.87821575935638</v>
      </c>
      <c r="O26" s="200">
        <v>16.3</v>
      </c>
      <c r="P26" s="200">
        <v>5</v>
      </c>
      <c r="Q26" s="201">
        <v>2.9</v>
      </c>
      <c r="R26" s="201">
        <v>14.5</v>
      </c>
      <c r="S26" s="201">
        <v>2.9</v>
      </c>
      <c r="T26" s="202">
        <v>8</v>
      </c>
      <c r="U26" s="186">
        <v>0.51</v>
      </c>
      <c r="V26" s="187">
        <v>1896.132118</v>
      </c>
      <c r="W26" s="201">
        <v>6.8</v>
      </c>
      <c r="X26" s="201">
        <v>8.0500000000000007</v>
      </c>
      <c r="Y26" s="184">
        <v>424.65595004047645</v>
      </c>
      <c r="Z26" s="173">
        <v>14</v>
      </c>
      <c r="AA26" s="173">
        <v>59</v>
      </c>
      <c r="AB26" s="188">
        <v>60</v>
      </c>
      <c r="AE26" s="184">
        <v>424.65595004047645</v>
      </c>
      <c r="AF26" s="173">
        <v>14</v>
      </c>
      <c r="AG26" s="173">
        <v>59</v>
      </c>
      <c r="AH26" s="188">
        <v>60</v>
      </c>
      <c r="AI26" s="237">
        <f t="shared" si="0"/>
        <v>0.6780311020287072</v>
      </c>
      <c r="AJ26" s="237">
        <f t="shared" si="0"/>
        <v>0.57030223390275958</v>
      </c>
      <c r="AK26" s="237">
        <f t="shared" si="0"/>
        <v>1.1255384615384616</v>
      </c>
      <c r="AL26" s="237">
        <f t="shared" si="0"/>
        <v>0.96368063830889594</v>
      </c>
      <c r="AM26" s="239">
        <f t="shared" si="1"/>
        <v>0.83438810894470616</v>
      </c>
    </row>
    <row r="27" spans="1:39">
      <c r="A27" s="176">
        <f t="shared" si="2"/>
        <v>1.8865816752561022</v>
      </c>
      <c r="B27" s="184">
        <v>22.520107238605899</v>
      </c>
      <c r="C27" s="195">
        <v>6.2</v>
      </c>
      <c r="D27" s="180">
        <v>6</v>
      </c>
      <c r="E27" s="184">
        <v>6.9078947368421053</v>
      </c>
      <c r="F27" s="185">
        <v>2.6809651474530831</v>
      </c>
      <c r="G27" s="131"/>
      <c r="H27" s="131"/>
      <c r="J27" s="179" t="s">
        <v>34</v>
      </c>
      <c r="K27" s="180">
        <v>6</v>
      </c>
      <c r="L27" s="181">
        <v>3.88</v>
      </c>
      <c r="M27" s="182">
        <v>8652</v>
      </c>
      <c r="N27" s="183">
        <v>15.405085193368093</v>
      </c>
      <c r="O27" s="184">
        <v>22.520107238605899</v>
      </c>
      <c r="P27" s="184">
        <v>6.9078947368421053</v>
      </c>
      <c r="Q27" s="185">
        <v>2.6809651474530831</v>
      </c>
      <c r="R27" s="185">
        <v>20.394736842105264</v>
      </c>
      <c r="S27" s="195">
        <v>6.2</v>
      </c>
      <c r="T27" s="181">
        <v>33.200000000000003</v>
      </c>
      <c r="U27" s="186">
        <v>1.0900000000000001</v>
      </c>
      <c r="V27" s="187">
        <v>1002.466157</v>
      </c>
      <c r="W27" s="188">
        <v>7.47</v>
      </c>
      <c r="X27" s="185">
        <v>8.35</v>
      </c>
      <c r="Y27" s="184">
        <v>1585.6771567487826</v>
      </c>
      <c r="Z27" s="173">
        <v>71</v>
      </c>
      <c r="AA27" s="173">
        <v>46</v>
      </c>
      <c r="AB27" s="188">
        <v>77.5</v>
      </c>
      <c r="AE27" s="184">
        <v>1585.6771567487826</v>
      </c>
      <c r="AF27" s="173">
        <v>71</v>
      </c>
      <c r="AG27" s="173">
        <v>46</v>
      </c>
      <c r="AH27" s="188">
        <v>77.5</v>
      </c>
      <c r="AI27" s="237">
        <f t="shared" si="0"/>
        <v>2.5317870383062955</v>
      </c>
      <c r="AJ27" s="237">
        <f t="shared" si="0"/>
        <v>2.8922470433639949</v>
      </c>
      <c r="AK27" s="237">
        <f t="shared" si="0"/>
        <v>0.87753846153846149</v>
      </c>
      <c r="AL27" s="237">
        <f t="shared" si="0"/>
        <v>1.2447541578156573</v>
      </c>
      <c r="AM27" s="240">
        <f t="shared" si="1"/>
        <v>1.8865816752561022</v>
      </c>
    </row>
    <row r="28" spans="1:39">
      <c r="A28" s="176">
        <f t="shared" si="2"/>
        <v>0.70703151164245837</v>
      </c>
      <c r="B28" s="184">
        <v>11.586901763224182</v>
      </c>
      <c r="C28" s="185">
        <v>1.4598540145985401</v>
      </c>
      <c r="D28" s="180">
        <v>11</v>
      </c>
      <c r="E28" s="184">
        <v>8.0291970802919703</v>
      </c>
      <c r="F28" s="185">
        <v>4.2821158690176322</v>
      </c>
      <c r="G28" s="131"/>
      <c r="H28" s="131"/>
      <c r="J28" s="179" t="s">
        <v>35</v>
      </c>
      <c r="K28" s="180">
        <v>11</v>
      </c>
      <c r="L28" s="181">
        <v>1.48</v>
      </c>
      <c r="M28" s="182">
        <v>11000</v>
      </c>
      <c r="N28" s="183">
        <v>206.49265089393282</v>
      </c>
      <c r="O28" s="184">
        <v>11.586901763224182</v>
      </c>
      <c r="P28" s="184">
        <v>8.0291970802919703</v>
      </c>
      <c r="Q28" s="185">
        <v>4.2821158690176322</v>
      </c>
      <c r="R28" s="185">
        <v>22.627737226277372</v>
      </c>
      <c r="S28" s="185">
        <v>1.4598540145985401</v>
      </c>
      <c r="T28" s="188">
        <v>19.600000000000001</v>
      </c>
      <c r="U28" s="186">
        <v>0.98</v>
      </c>
      <c r="V28" s="187">
        <v>1543.626</v>
      </c>
      <c r="W28" s="188">
        <v>7.73</v>
      </c>
      <c r="X28" s="185">
        <v>8.73</v>
      </c>
      <c r="Y28" s="184">
        <v>299.85375553677329</v>
      </c>
      <c r="Z28" s="173">
        <v>20</v>
      </c>
      <c r="AA28" s="173">
        <v>45</v>
      </c>
      <c r="AB28" s="188">
        <v>42.1</v>
      </c>
      <c r="AE28" s="184">
        <v>299.85375553677329</v>
      </c>
      <c r="AF28" s="173">
        <v>20</v>
      </c>
      <c r="AG28" s="173">
        <v>45</v>
      </c>
      <c r="AH28" s="188">
        <v>42.1</v>
      </c>
      <c r="AI28" s="237">
        <f t="shared" si="0"/>
        <v>0.47876444989094408</v>
      </c>
      <c r="AJ28" s="237">
        <f t="shared" si="0"/>
        <v>0.81471747700394226</v>
      </c>
      <c r="AK28" s="237">
        <f t="shared" si="0"/>
        <v>0.85846153846153839</v>
      </c>
      <c r="AL28" s="237">
        <f t="shared" si="0"/>
        <v>0.67618258121340868</v>
      </c>
      <c r="AM28" s="239">
        <f t="shared" si="1"/>
        <v>0.70703151164245837</v>
      </c>
    </row>
    <row r="29" spans="1:39">
      <c r="A29" s="176">
        <f t="shared" si="2"/>
        <v>0.87181938474640897</v>
      </c>
      <c r="B29" s="184">
        <v>9.4298245614035086</v>
      </c>
      <c r="C29" s="185">
        <v>4.2709867452135493</v>
      </c>
      <c r="D29" s="180">
        <v>9</v>
      </c>
      <c r="E29" s="184">
        <v>3.8291605301914582</v>
      </c>
      <c r="F29" s="185">
        <v>1.4254385964912282</v>
      </c>
      <c r="G29" s="131"/>
      <c r="H29" s="131"/>
      <c r="J29" s="179" t="s">
        <v>36</v>
      </c>
      <c r="K29" s="180">
        <v>9</v>
      </c>
      <c r="L29" s="181">
        <v>8.27</v>
      </c>
      <c r="M29" s="182">
        <v>6271</v>
      </c>
      <c r="N29" s="183">
        <v>294.64369805738698</v>
      </c>
      <c r="O29" s="184">
        <v>9.4298245614035086</v>
      </c>
      <c r="P29" s="184">
        <v>3.8291605301914582</v>
      </c>
      <c r="Q29" s="185">
        <v>1.4254385964912282</v>
      </c>
      <c r="R29" s="185">
        <v>15.611192930780559</v>
      </c>
      <c r="S29" s="185">
        <v>4.2709867452135493</v>
      </c>
      <c r="T29" s="188">
        <v>31.3</v>
      </c>
      <c r="U29" s="186">
        <v>0.16</v>
      </c>
      <c r="V29" s="187">
        <v>1905.1</v>
      </c>
      <c r="W29" s="188">
        <v>6.95</v>
      </c>
      <c r="X29" s="185">
        <v>7.5</v>
      </c>
      <c r="Y29" s="184">
        <v>446.06605947547462</v>
      </c>
      <c r="Z29" s="173">
        <v>10</v>
      </c>
      <c r="AA29" s="173">
        <v>64</v>
      </c>
      <c r="AB29" s="188">
        <v>71.400000000000006</v>
      </c>
      <c r="AE29" s="184">
        <v>446.06605947547462</v>
      </c>
      <c r="AF29" s="173">
        <v>10</v>
      </c>
      <c r="AG29" s="173">
        <v>64</v>
      </c>
      <c r="AH29" s="188">
        <v>71.400000000000006</v>
      </c>
      <c r="AI29" s="237">
        <f t="shared" si="0"/>
        <v>0.7122157639730019</v>
      </c>
      <c r="AJ29" s="237">
        <f t="shared" si="0"/>
        <v>0.40735873850197113</v>
      </c>
      <c r="AK29" s="237">
        <f t="shared" si="0"/>
        <v>1.2209230769230768</v>
      </c>
      <c r="AL29" s="237">
        <f t="shared" si="0"/>
        <v>1.1467799595875863</v>
      </c>
      <c r="AM29" s="239">
        <f t="shared" si="1"/>
        <v>0.87181938474640897</v>
      </c>
    </row>
    <row r="30" spans="1:39">
      <c r="A30" s="176">
        <f t="shared" si="2"/>
        <v>1.2140982372434459</v>
      </c>
      <c r="B30" s="184">
        <v>6.2023385866802236</v>
      </c>
      <c r="C30" s="185">
        <v>2.1077283372365341</v>
      </c>
      <c r="D30" s="180">
        <v>12</v>
      </c>
      <c r="E30" s="184">
        <v>1.9906323185011709</v>
      </c>
      <c r="F30" s="185">
        <v>2.7961362480935437</v>
      </c>
      <c r="G30" s="131"/>
      <c r="H30" s="131"/>
      <c r="J30" s="179" t="s">
        <v>37</v>
      </c>
      <c r="K30" s="180">
        <v>12</v>
      </c>
      <c r="L30" s="181">
        <v>34.04</v>
      </c>
      <c r="M30" s="182">
        <v>3618</v>
      </c>
      <c r="N30" s="183">
        <v>50.098250789698575</v>
      </c>
      <c r="O30" s="184">
        <v>6.2023385866802236</v>
      </c>
      <c r="P30" s="184">
        <v>1.9906323185011709</v>
      </c>
      <c r="Q30" s="185">
        <v>2.7961362480935437</v>
      </c>
      <c r="R30" s="185">
        <v>11.826697892271662</v>
      </c>
      <c r="S30" s="185">
        <v>2.1077283372365341</v>
      </c>
      <c r="T30" s="188">
        <v>36.4</v>
      </c>
      <c r="U30" s="186">
        <v>0.63</v>
      </c>
      <c r="V30" s="187">
        <v>1219.236132</v>
      </c>
      <c r="W30" s="188">
        <v>7.12</v>
      </c>
      <c r="X30" s="185">
        <v>8.02</v>
      </c>
      <c r="Y30" s="184">
        <v>873.46553352219075</v>
      </c>
      <c r="Z30" s="173">
        <v>32</v>
      </c>
      <c r="AA30" s="173">
        <v>43</v>
      </c>
      <c r="AB30" s="188">
        <v>83.3</v>
      </c>
      <c r="AE30" s="184">
        <v>873.46553352219075</v>
      </c>
      <c r="AF30" s="173">
        <v>32</v>
      </c>
      <c r="AG30" s="173">
        <v>43</v>
      </c>
      <c r="AH30" s="188">
        <v>83.3</v>
      </c>
      <c r="AI30" s="237">
        <f t="shared" si="0"/>
        <v>1.3946273406076002</v>
      </c>
      <c r="AJ30" s="237">
        <f t="shared" si="0"/>
        <v>1.3035479632063076</v>
      </c>
      <c r="AK30" s="237">
        <f t="shared" si="0"/>
        <v>0.82030769230769229</v>
      </c>
      <c r="AL30" s="237">
        <f t="shared" si="0"/>
        <v>1.3379099528521838</v>
      </c>
      <c r="AM30" s="239">
        <f t="shared" si="1"/>
        <v>1.2140982372434459</v>
      </c>
    </row>
    <row r="31" spans="1:39">
      <c r="A31" s="176">
        <f t="shared" si="2"/>
        <v>0.65495777537521782</v>
      </c>
      <c r="B31" s="184">
        <v>8.2706766917293226</v>
      </c>
      <c r="C31" s="185">
        <v>1.7804154302670623</v>
      </c>
      <c r="D31" s="197">
        <v>8.981204</v>
      </c>
      <c r="E31" s="184">
        <v>2.6706231454005933</v>
      </c>
      <c r="F31" s="185">
        <v>2.255639097744361</v>
      </c>
      <c r="G31" s="131"/>
      <c r="H31" s="131"/>
      <c r="J31" s="179" t="s">
        <v>38</v>
      </c>
      <c r="K31" s="197">
        <v>8.981204</v>
      </c>
      <c r="L31" s="181">
        <v>2.02</v>
      </c>
      <c r="M31" s="189">
        <v>8010.1730000000007</v>
      </c>
      <c r="N31" s="183">
        <v>148.51125169491888</v>
      </c>
      <c r="O31" s="184">
        <v>8.2706766917293226</v>
      </c>
      <c r="P31" s="184">
        <v>2.6706231454005933</v>
      </c>
      <c r="Q31" s="185">
        <v>2.255639097744361</v>
      </c>
      <c r="R31" s="185">
        <v>17.210682492581601</v>
      </c>
      <c r="S31" s="185">
        <v>1.7804154302670623</v>
      </c>
      <c r="T31" s="188">
        <v>26.1</v>
      </c>
      <c r="U31" s="186">
        <v>0.27</v>
      </c>
      <c r="V31" s="187">
        <v>413.00559126999997</v>
      </c>
      <c r="W31" s="188">
        <v>6.89</v>
      </c>
      <c r="X31" s="185">
        <v>7.76</v>
      </c>
      <c r="Y31" s="184">
        <v>389.75890960860738</v>
      </c>
      <c r="Z31" s="173">
        <v>7</v>
      </c>
      <c r="AA31" s="173">
        <v>56</v>
      </c>
      <c r="AB31" s="188">
        <v>40.1</v>
      </c>
      <c r="AE31" s="184">
        <v>389.75890960860738</v>
      </c>
      <c r="AF31" s="173">
        <v>7</v>
      </c>
      <c r="AG31" s="173">
        <v>56</v>
      </c>
      <c r="AH31" s="188">
        <v>40.1</v>
      </c>
      <c r="AI31" s="237">
        <f t="shared" si="0"/>
        <v>0.62231239897202029</v>
      </c>
      <c r="AJ31" s="237">
        <f t="shared" si="0"/>
        <v>0.28515111695137979</v>
      </c>
      <c r="AK31" s="237">
        <f t="shared" si="0"/>
        <v>1.0683076923076922</v>
      </c>
      <c r="AL31" s="237">
        <f t="shared" si="0"/>
        <v>0.64405989326977886</v>
      </c>
      <c r="AM31" s="239">
        <f t="shared" si="1"/>
        <v>0.65495777537521782</v>
      </c>
    </row>
    <row r="32" spans="1:39">
      <c r="A32" s="176">
        <f t="shared" si="2"/>
        <v>0.87208493126107378</v>
      </c>
      <c r="B32" s="200">
        <v>14.9</v>
      </c>
      <c r="C32" s="201">
        <v>3.1</v>
      </c>
      <c r="D32" s="198">
        <v>8</v>
      </c>
      <c r="E32" s="200">
        <v>5.5</v>
      </c>
      <c r="F32" s="201">
        <v>2.7</v>
      </c>
      <c r="G32" s="131"/>
      <c r="H32" s="131"/>
      <c r="J32" s="179" t="s">
        <v>39</v>
      </c>
      <c r="K32" s="198">
        <v>8</v>
      </c>
      <c r="L32" s="181">
        <v>15.06</v>
      </c>
      <c r="M32" s="182">
        <v>9523</v>
      </c>
      <c r="N32" s="183">
        <v>195.46546791990193</v>
      </c>
      <c r="O32" s="200">
        <v>14.9</v>
      </c>
      <c r="P32" s="200">
        <v>5.5</v>
      </c>
      <c r="Q32" s="201">
        <v>2.7</v>
      </c>
      <c r="R32" s="201">
        <v>15.2</v>
      </c>
      <c r="S32" s="201">
        <v>3.1</v>
      </c>
      <c r="T32" s="202">
        <v>8</v>
      </c>
      <c r="U32" s="186">
        <v>0.4</v>
      </c>
      <c r="V32" s="187">
        <v>2330.6999999999998</v>
      </c>
      <c r="W32" s="201">
        <v>6.7</v>
      </c>
      <c r="X32" s="201">
        <v>7.93</v>
      </c>
      <c r="Y32" s="184">
        <v>443.00900698624338</v>
      </c>
      <c r="Z32" s="173">
        <v>13</v>
      </c>
      <c r="AA32" s="173">
        <v>59</v>
      </c>
      <c r="AB32" s="188">
        <v>70.099999999999994</v>
      </c>
      <c r="AE32" s="184">
        <v>443.00900698624338</v>
      </c>
      <c r="AF32" s="173">
        <v>13</v>
      </c>
      <c r="AG32" s="173">
        <v>59</v>
      </c>
      <c r="AH32" s="188">
        <v>70.099999999999994</v>
      </c>
      <c r="AI32" s="237">
        <f t="shared" si="0"/>
        <v>0.70733469102904467</v>
      </c>
      <c r="AJ32" s="237">
        <f t="shared" si="0"/>
        <v>0.52956636005256241</v>
      </c>
      <c r="AK32" s="237">
        <f t="shared" si="0"/>
        <v>1.1255384615384616</v>
      </c>
      <c r="AL32" s="237">
        <f t="shared" si="0"/>
        <v>1.1259002124242268</v>
      </c>
      <c r="AM32" s="239">
        <f t="shared" si="1"/>
        <v>0.87208493126107378</v>
      </c>
    </row>
    <row r="33" spans="1:39">
      <c r="A33" s="176">
        <f t="shared" si="2"/>
        <v>0.30229236917942648</v>
      </c>
      <c r="B33" s="184">
        <v>8.0979284369114879</v>
      </c>
      <c r="C33" s="185">
        <v>2.2172949002217295</v>
      </c>
      <c r="D33" s="198">
        <v>8</v>
      </c>
      <c r="E33" s="184">
        <v>4.6563192904656319</v>
      </c>
      <c r="F33" s="185">
        <v>1.3182674199623352</v>
      </c>
      <c r="G33" s="131"/>
      <c r="H33" s="131"/>
      <c r="J33" s="179" t="s">
        <v>40</v>
      </c>
      <c r="K33" s="198">
        <v>8</v>
      </c>
      <c r="L33" s="181">
        <v>2.16</v>
      </c>
      <c r="M33" s="182">
        <v>7625</v>
      </c>
      <c r="N33" s="183">
        <v>194.31636157070261</v>
      </c>
      <c r="O33" s="184">
        <v>8.0979284369114879</v>
      </c>
      <c r="P33" s="184">
        <v>4.6563192904656319</v>
      </c>
      <c r="Q33" s="185">
        <v>1.3182674199623352</v>
      </c>
      <c r="R33" s="185">
        <v>9.9778270509977833</v>
      </c>
      <c r="S33" s="185">
        <v>2.2172949002217295</v>
      </c>
      <c r="T33" s="188">
        <v>18.3</v>
      </c>
      <c r="U33" s="186">
        <v>0.42</v>
      </c>
      <c r="V33" s="187">
        <v>961.18530499999997</v>
      </c>
      <c r="W33" s="188">
        <v>6.65</v>
      </c>
      <c r="X33" s="185">
        <v>7.76</v>
      </c>
      <c r="Y33" s="184">
        <v>45.556288920136595</v>
      </c>
      <c r="Z33" s="173">
        <v>3</v>
      </c>
      <c r="AA33" s="173">
        <v>37</v>
      </c>
      <c r="AB33" s="188">
        <v>19.2</v>
      </c>
      <c r="AE33" s="184">
        <v>45.556288920136595</v>
      </c>
      <c r="AF33" s="173">
        <v>3</v>
      </c>
      <c r="AG33" s="173">
        <v>37</v>
      </c>
      <c r="AH33" s="188">
        <v>19.2</v>
      </c>
      <c r="AI33" s="237">
        <f t="shared" si="0"/>
        <v>7.273789706211399E-2</v>
      </c>
      <c r="AJ33" s="237">
        <f t="shared" si="0"/>
        <v>0.12220762155059134</v>
      </c>
      <c r="AK33" s="237">
        <f t="shared" si="0"/>
        <v>0.70584615384615379</v>
      </c>
      <c r="AL33" s="237">
        <f t="shared" si="0"/>
        <v>0.3083778042588467</v>
      </c>
      <c r="AM33" s="238">
        <f t="shared" si="1"/>
        <v>0.30229236917942648</v>
      </c>
    </row>
    <row r="34" spans="1:39">
      <c r="A34" s="176">
        <f t="shared" si="2"/>
        <v>0.94561507578394899</v>
      </c>
      <c r="B34" s="184">
        <v>12.13640922768305</v>
      </c>
      <c r="C34" s="185">
        <v>2.4636058230683089</v>
      </c>
      <c r="D34" s="198">
        <v>13</v>
      </c>
      <c r="E34" s="184">
        <v>2.9115341545352744</v>
      </c>
      <c r="F34" s="185">
        <v>3.4102306920762286</v>
      </c>
      <c r="G34" s="131"/>
      <c r="H34" s="131"/>
      <c r="J34" s="179" t="s">
        <v>41</v>
      </c>
      <c r="K34" s="198">
        <v>13</v>
      </c>
      <c r="L34" s="181">
        <v>12.6</v>
      </c>
      <c r="M34" s="182">
        <v>12000</v>
      </c>
      <c r="N34" s="183">
        <v>60.994451385810059</v>
      </c>
      <c r="O34" s="184">
        <v>12.13640922768305</v>
      </c>
      <c r="P34" s="184">
        <v>2.9115341545352744</v>
      </c>
      <c r="Q34" s="185">
        <v>3.4102306920762286</v>
      </c>
      <c r="R34" s="185">
        <v>5.487122060470325</v>
      </c>
      <c r="S34" s="185">
        <v>2.4636058230683089</v>
      </c>
      <c r="T34" s="188">
        <v>45.6</v>
      </c>
      <c r="U34" s="186">
        <v>0.49</v>
      </c>
      <c r="V34" s="187">
        <v>450.695806</v>
      </c>
      <c r="W34" s="188">
        <v>7.26</v>
      </c>
      <c r="X34" s="185">
        <v>7.93</v>
      </c>
      <c r="Y34" s="184">
        <v>684.19494100961617</v>
      </c>
      <c r="Z34" s="173">
        <v>19</v>
      </c>
      <c r="AA34" s="173">
        <v>33</v>
      </c>
      <c r="AB34" s="188">
        <v>80.099999999999994</v>
      </c>
      <c r="AE34" s="184">
        <v>684.19494100961617</v>
      </c>
      <c r="AF34" s="173">
        <v>19</v>
      </c>
      <c r="AG34" s="173">
        <v>33</v>
      </c>
      <c r="AH34" s="188">
        <v>80.099999999999994</v>
      </c>
      <c r="AI34" s="237">
        <f t="shared" si="0"/>
        <v>1.0924265863012135</v>
      </c>
      <c r="AJ34" s="237">
        <f t="shared" si="0"/>
        <v>0.77398160315374509</v>
      </c>
      <c r="AK34" s="237">
        <f t="shared" si="0"/>
        <v>0.62953846153846149</v>
      </c>
      <c r="AL34" s="237">
        <f t="shared" si="0"/>
        <v>1.2865136521423761</v>
      </c>
      <c r="AM34" s="239">
        <f t="shared" si="1"/>
        <v>0.94561507578394899</v>
      </c>
    </row>
    <row r="35" spans="1:39">
      <c r="A35" s="96"/>
      <c r="B35" s="22"/>
      <c r="C35" s="23"/>
      <c r="D35" s="23"/>
      <c r="E35" s="78"/>
      <c r="F35" s="97"/>
      <c r="J35" s="1"/>
      <c r="K35" s="1"/>
      <c r="L35" s="1"/>
      <c r="M35" s="1"/>
      <c r="N35" s="1"/>
      <c r="O35" s="1"/>
      <c r="P35" s="1"/>
      <c r="Q35" s="1"/>
      <c r="R35" s="1"/>
    </row>
    <row r="36" spans="1:39">
      <c r="A36" s="96"/>
      <c r="B36" s="22"/>
      <c r="C36" s="23"/>
      <c r="D36" s="23"/>
      <c r="E36" s="78"/>
      <c r="F36" s="97"/>
      <c r="J36" s="179" t="s">
        <v>0</v>
      </c>
      <c r="K36" s="204" t="s">
        <v>118</v>
      </c>
      <c r="L36" s="204" t="s">
        <v>118</v>
      </c>
      <c r="M36" s="204" t="s">
        <v>118</v>
      </c>
      <c r="N36" s="204" t="s">
        <v>118</v>
      </c>
      <c r="O36" s="205" t="s">
        <v>118</v>
      </c>
      <c r="P36" s="205" t="s">
        <v>118</v>
      </c>
      <c r="Q36" s="205" t="s">
        <v>119</v>
      </c>
      <c r="R36" s="205" t="s">
        <v>119</v>
      </c>
      <c r="S36" s="205" t="s">
        <v>119</v>
      </c>
      <c r="T36" s="204" t="s">
        <v>120</v>
      </c>
      <c r="U36" s="204" t="s">
        <v>121</v>
      </c>
      <c r="V36" s="204" t="s">
        <v>121</v>
      </c>
      <c r="W36" s="205" t="s">
        <v>121</v>
      </c>
      <c r="X36" s="206" t="s">
        <v>121</v>
      </c>
      <c r="Y36" s="173" t="s">
        <v>1</v>
      </c>
      <c r="Z36" s="173" t="s">
        <v>1</v>
      </c>
      <c r="AA36" s="173" t="s">
        <v>1</v>
      </c>
      <c r="AB36" s="173" t="s">
        <v>1</v>
      </c>
      <c r="AC36" s="203"/>
    </row>
    <row r="37" spans="1:39">
      <c r="A37" s="96"/>
      <c r="B37" s="22"/>
      <c r="C37" s="23"/>
      <c r="D37" s="23"/>
      <c r="E37" s="78"/>
      <c r="F37" s="97"/>
      <c r="J37" s="179" t="s">
        <v>122</v>
      </c>
      <c r="K37" s="208" t="s">
        <v>3</v>
      </c>
      <c r="L37" s="208" t="s">
        <v>7</v>
      </c>
      <c r="M37" s="209" t="s">
        <v>123</v>
      </c>
      <c r="N37" s="208" t="s">
        <v>124</v>
      </c>
      <c r="O37" s="209" t="s">
        <v>125</v>
      </c>
      <c r="P37" s="209" t="s">
        <v>126</v>
      </c>
      <c r="Q37" s="208" t="s">
        <v>127</v>
      </c>
      <c r="R37" s="209" t="s">
        <v>128</v>
      </c>
      <c r="S37" s="209" t="s">
        <v>129</v>
      </c>
      <c r="T37" s="209" t="s">
        <v>130</v>
      </c>
      <c r="U37" s="210" t="s">
        <v>131</v>
      </c>
      <c r="V37" s="209" t="s">
        <v>132</v>
      </c>
      <c r="W37" s="209" t="s">
        <v>133</v>
      </c>
      <c r="X37" s="209" t="s">
        <v>134</v>
      </c>
      <c r="Y37" s="173" t="s">
        <v>135</v>
      </c>
      <c r="Z37" s="173" t="s">
        <v>136</v>
      </c>
      <c r="AA37" s="173" t="s">
        <v>137</v>
      </c>
      <c r="AB37" s="173" t="s">
        <v>138</v>
      </c>
      <c r="AC37" s="207"/>
    </row>
    <row r="38" spans="1:39" ht="133.5">
      <c r="A38" s="96"/>
      <c r="B38" s="22"/>
      <c r="C38" s="23"/>
      <c r="D38" s="23"/>
      <c r="E38" s="23"/>
      <c r="F38" s="97"/>
      <c r="J38" s="211" t="s">
        <v>139</v>
      </c>
      <c r="K38" s="234" t="s">
        <v>140</v>
      </c>
      <c r="L38" s="212" t="s">
        <v>141</v>
      </c>
      <c r="M38" s="212" t="s">
        <v>142</v>
      </c>
      <c r="N38" s="212" t="s">
        <v>143</v>
      </c>
      <c r="O38" s="234" t="s">
        <v>144</v>
      </c>
      <c r="P38" s="234" t="s">
        <v>145</v>
      </c>
      <c r="Q38" s="234" t="s">
        <v>146</v>
      </c>
      <c r="R38" s="213" t="s">
        <v>147</v>
      </c>
      <c r="S38" s="234" t="s">
        <v>148</v>
      </c>
      <c r="T38" s="212" t="s">
        <v>149</v>
      </c>
      <c r="U38" s="234" t="s">
        <v>150</v>
      </c>
      <c r="V38" s="212" t="s">
        <v>151</v>
      </c>
      <c r="W38" s="214" t="s">
        <v>152</v>
      </c>
      <c r="X38" s="215" t="s">
        <v>153</v>
      </c>
      <c r="Y38" s="212" t="s">
        <v>154</v>
      </c>
      <c r="Z38" s="212" t="s">
        <v>155</v>
      </c>
      <c r="AA38" s="212" t="s">
        <v>156</v>
      </c>
      <c r="AB38" s="212" t="s">
        <v>157</v>
      </c>
      <c r="AC38" s="212" t="s">
        <v>162</v>
      </c>
    </row>
    <row r="39" spans="1:39">
      <c r="A39" s="96"/>
      <c r="B39" s="96"/>
      <c r="C39" s="23"/>
      <c r="D39" s="23"/>
      <c r="E39" s="23"/>
      <c r="F39" s="97"/>
      <c r="J39" s="179" t="s">
        <v>10</v>
      </c>
      <c r="K39" s="173">
        <v>7</v>
      </c>
      <c r="L39" s="204">
        <v>2.4700000000000002</v>
      </c>
      <c r="M39" s="182">
        <v>18173</v>
      </c>
      <c r="N39" s="216">
        <v>30.464726319582574</v>
      </c>
      <c r="O39" s="217">
        <v>23.3271375464684</v>
      </c>
      <c r="P39" s="218">
        <v>2.4320457796852648</v>
      </c>
      <c r="Q39" s="217">
        <v>2.7881040892193307</v>
      </c>
      <c r="R39" s="218">
        <v>20.457796852646638</v>
      </c>
      <c r="S39" s="218">
        <v>2.2889842632331905</v>
      </c>
      <c r="T39" s="204">
        <v>43.9</v>
      </c>
      <c r="U39" s="204">
        <v>1.1000000000000001</v>
      </c>
      <c r="V39" s="187">
        <v>554.08000000000004</v>
      </c>
      <c r="W39" s="219">
        <v>6.8</v>
      </c>
      <c r="X39" s="220">
        <v>8.41</v>
      </c>
      <c r="Y39" s="184">
        <v>272.64691363693765</v>
      </c>
      <c r="Z39" s="173">
        <v>7</v>
      </c>
      <c r="AA39" s="173">
        <v>31</v>
      </c>
      <c r="AB39" s="173">
        <v>46.5</v>
      </c>
      <c r="AC39" s="204">
        <v>1</v>
      </c>
    </row>
    <row r="40" spans="1:39">
      <c r="A40" s="96"/>
      <c r="B40" s="96"/>
      <c r="C40" s="23"/>
      <c r="D40" s="23"/>
      <c r="E40" s="23"/>
      <c r="F40" s="97"/>
      <c r="J40" s="179" t="s">
        <v>11</v>
      </c>
      <c r="K40" s="173">
        <v>9</v>
      </c>
      <c r="L40" s="204">
        <v>5</v>
      </c>
      <c r="M40" s="221" t="s">
        <v>158</v>
      </c>
      <c r="N40" s="216">
        <v>59.48251778982425</v>
      </c>
      <c r="O40" s="217">
        <v>6.2972292191435768</v>
      </c>
      <c r="P40" s="218">
        <v>7.0224719101123592</v>
      </c>
      <c r="Q40" s="217">
        <v>2.5188916876574305</v>
      </c>
      <c r="R40" s="218">
        <v>12.640449438202246</v>
      </c>
      <c r="S40" s="218">
        <v>3.3707865168539324</v>
      </c>
      <c r="T40" s="204">
        <v>34.1</v>
      </c>
      <c r="U40" s="204">
        <v>0.61</v>
      </c>
      <c r="V40" s="187">
        <v>337.15961600000003</v>
      </c>
      <c r="W40" s="219">
        <v>6.41</v>
      </c>
      <c r="X40" s="220">
        <v>8.5</v>
      </c>
      <c r="Y40" s="184">
        <v>168.82267288496845</v>
      </c>
      <c r="Z40" s="173">
        <v>6</v>
      </c>
      <c r="AA40" s="173">
        <v>51</v>
      </c>
      <c r="AB40" s="173">
        <v>24.5</v>
      </c>
      <c r="AC40" s="204">
        <v>2</v>
      </c>
    </row>
    <row r="41" spans="1:39">
      <c r="A41" s="96"/>
      <c r="B41" s="96"/>
      <c r="C41" s="23"/>
      <c r="D41" s="23"/>
      <c r="E41" s="23"/>
      <c r="F41" s="97"/>
      <c r="J41" s="179" t="s">
        <v>12</v>
      </c>
      <c r="K41" s="173">
        <v>11</v>
      </c>
      <c r="L41" s="204">
        <v>5.14</v>
      </c>
      <c r="M41" s="182">
        <v>17636</v>
      </c>
      <c r="N41" s="216">
        <v>20.394842891621362</v>
      </c>
      <c r="O41" s="217">
        <v>18.877551020408163</v>
      </c>
      <c r="P41" s="218">
        <v>1.8726591760299625</v>
      </c>
      <c r="Q41" s="217">
        <v>5.1020408163265305</v>
      </c>
      <c r="R41" s="218">
        <v>12.359550561797754</v>
      </c>
      <c r="S41" s="218">
        <v>1.8726591760299625</v>
      </c>
      <c r="T41" s="204">
        <v>19.399999999999999</v>
      </c>
      <c r="U41" s="204">
        <v>0.56999999999999995</v>
      </c>
      <c r="V41" s="187">
        <v>2330.6999999999998</v>
      </c>
      <c r="W41" s="219">
        <v>5.8</v>
      </c>
      <c r="X41" s="220">
        <v>8.5500000000000007</v>
      </c>
      <c r="Y41" s="184">
        <v>808.54198688506699</v>
      </c>
      <c r="Z41" s="173">
        <v>25</v>
      </c>
      <c r="AA41" s="173">
        <v>54</v>
      </c>
      <c r="AB41" s="173">
        <v>51.2</v>
      </c>
      <c r="AC41" s="204">
        <v>3</v>
      </c>
    </row>
    <row r="42" spans="1:39">
      <c r="A42" s="96"/>
      <c r="B42" s="96"/>
      <c r="C42" s="23"/>
      <c r="D42" s="23"/>
      <c r="E42" s="23"/>
      <c r="F42" s="97"/>
      <c r="J42" s="179" t="s">
        <v>13</v>
      </c>
      <c r="K42" s="173">
        <v>6</v>
      </c>
      <c r="L42" s="204">
        <v>3.43</v>
      </c>
      <c r="M42" s="182">
        <v>13234</v>
      </c>
      <c r="N42" s="216">
        <v>297.33193011177048</v>
      </c>
      <c r="O42" s="217">
        <v>17.518248175182482</v>
      </c>
      <c r="P42" s="218">
        <v>1.1834319526627219</v>
      </c>
      <c r="Q42" s="217">
        <v>2.4330900243309004</v>
      </c>
      <c r="R42" s="218">
        <v>15.680473372781066</v>
      </c>
      <c r="S42" s="218">
        <v>2.3668639053254439</v>
      </c>
      <c r="T42" s="204">
        <v>32.6</v>
      </c>
      <c r="U42" s="204">
        <v>0.85</v>
      </c>
      <c r="V42" s="187">
        <v>402.73566899999997</v>
      </c>
      <c r="W42" s="219">
        <v>5.55</v>
      </c>
      <c r="X42" s="220">
        <v>7.53</v>
      </c>
      <c r="Y42" s="184">
        <v>132.78662211262056</v>
      </c>
      <c r="Z42" s="173">
        <v>6</v>
      </c>
      <c r="AA42" s="173">
        <v>46</v>
      </c>
      <c r="AB42" s="173">
        <v>44.4</v>
      </c>
      <c r="AC42" s="204">
        <v>4</v>
      </c>
    </row>
    <row r="43" spans="1:39">
      <c r="A43" s="96"/>
      <c r="B43" s="96"/>
      <c r="C43" s="23"/>
      <c r="D43" s="23"/>
      <c r="E43" s="23"/>
      <c r="F43" s="97"/>
      <c r="J43" s="179" t="s">
        <v>14</v>
      </c>
      <c r="K43" s="173">
        <v>13</v>
      </c>
      <c r="L43" s="204">
        <v>5.48</v>
      </c>
      <c r="M43" s="221" t="s">
        <v>158</v>
      </c>
      <c r="N43" s="216">
        <v>142.6580214335182</v>
      </c>
      <c r="O43" s="217">
        <v>8.25</v>
      </c>
      <c r="P43" s="218">
        <v>2.9962546816479403</v>
      </c>
      <c r="Q43" s="217">
        <v>0.5</v>
      </c>
      <c r="R43" s="218">
        <v>9.7378277153558059</v>
      </c>
      <c r="S43" s="218">
        <v>2.2471910112359552</v>
      </c>
      <c r="T43" s="204">
        <v>19</v>
      </c>
      <c r="U43" s="204">
        <v>0.26</v>
      </c>
      <c r="V43" s="187">
        <v>1375.14803624</v>
      </c>
      <c r="W43" s="219">
        <v>5.47</v>
      </c>
      <c r="X43" s="220">
        <v>8.2200000000000006</v>
      </c>
      <c r="Y43" s="184">
        <v>433.40216619463104</v>
      </c>
      <c r="Z43" s="173">
        <v>4</v>
      </c>
      <c r="AA43" s="173">
        <v>53</v>
      </c>
      <c r="AB43" s="173">
        <v>38</v>
      </c>
      <c r="AC43" s="204">
        <v>5</v>
      </c>
    </row>
    <row r="44" spans="1:39">
      <c r="A44" s="96"/>
      <c r="B44" s="96"/>
      <c r="C44" s="23"/>
      <c r="D44" s="23"/>
      <c r="E44" s="23"/>
      <c r="F44" s="97"/>
      <c r="J44" s="179" t="s">
        <v>15</v>
      </c>
      <c r="K44" s="173">
        <v>19</v>
      </c>
      <c r="L44" s="204">
        <v>21.08</v>
      </c>
      <c r="M44" s="182">
        <v>7967</v>
      </c>
      <c r="N44" s="178">
        <v>45.057177675960169</v>
      </c>
      <c r="O44" s="217">
        <v>12.110726643598616</v>
      </c>
      <c r="P44" s="218">
        <v>9.2307692307692299</v>
      </c>
      <c r="Q44" s="217">
        <v>4.6712802768166091</v>
      </c>
      <c r="R44" s="218">
        <v>15.164835164835164</v>
      </c>
      <c r="S44" s="218">
        <v>1.9780219780219781</v>
      </c>
      <c r="T44" s="204">
        <v>24</v>
      </c>
      <c r="U44" s="204">
        <v>0.95</v>
      </c>
      <c r="V44" s="187">
        <v>2946.966754</v>
      </c>
      <c r="W44" s="219">
        <v>5.75</v>
      </c>
      <c r="X44" s="220">
        <v>8.43</v>
      </c>
      <c r="Y44" s="184">
        <v>1107.8753704970975</v>
      </c>
      <c r="Z44" s="190">
        <v>90</v>
      </c>
      <c r="AA44" s="173">
        <v>63</v>
      </c>
      <c r="AB44" s="173">
        <v>82.7</v>
      </c>
      <c r="AC44" s="204">
        <v>6</v>
      </c>
    </row>
    <row r="45" spans="1:39">
      <c r="A45" s="96"/>
      <c r="B45" s="96"/>
      <c r="C45" s="23"/>
      <c r="D45" s="23"/>
      <c r="E45" s="23"/>
      <c r="F45" s="97"/>
      <c r="J45" s="179" t="s">
        <v>16</v>
      </c>
      <c r="K45" s="173">
        <v>11</v>
      </c>
      <c r="L45" s="204">
        <v>26.11</v>
      </c>
      <c r="M45" s="182">
        <v>8615</v>
      </c>
      <c r="N45" s="178">
        <v>23.446795222960848</v>
      </c>
      <c r="O45" s="217">
        <v>11.96236559139785</v>
      </c>
      <c r="P45" s="218">
        <v>6.1889250814332248</v>
      </c>
      <c r="Q45" s="217">
        <v>2.28494623655914</v>
      </c>
      <c r="R45" s="218">
        <v>13.029315960912053</v>
      </c>
      <c r="S45" s="218">
        <v>3.0944625407166124</v>
      </c>
      <c r="T45" s="204">
        <v>21.9</v>
      </c>
      <c r="U45" s="204">
        <v>0.35</v>
      </c>
      <c r="V45" s="187">
        <v>867.88199999999995</v>
      </c>
      <c r="W45" s="219">
        <v>5.78</v>
      </c>
      <c r="X45" s="220">
        <v>7.25</v>
      </c>
      <c r="Y45" s="184">
        <v>616.37928239314692</v>
      </c>
      <c r="Z45" s="173">
        <v>26</v>
      </c>
      <c r="AA45" s="173">
        <v>48</v>
      </c>
      <c r="AB45" s="173">
        <v>74.599999999999994</v>
      </c>
      <c r="AC45" s="204">
        <v>7</v>
      </c>
    </row>
    <row r="46" spans="1:39">
      <c r="A46" s="96"/>
      <c r="B46" s="96"/>
      <c r="C46" s="23"/>
      <c r="D46" s="23"/>
      <c r="E46" s="23"/>
      <c r="F46" s="97"/>
      <c r="J46" s="179" t="s">
        <v>17</v>
      </c>
      <c r="K46" s="173">
        <v>12</v>
      </c>
      <c r="L46" s="204">
        <v>4.84</v>
      </c>
      <c r="M46" s="182">
        <v>7685</v>
      </c>
      <c r="N46" s="178">
        <v>134</v>
      </c>
      <c r="O46" s="217">
        <v>27.768595041322314</v>
      </c>
      <c r="P46" s="218">
        <v>1.3435700575815739</v>
      </c>
      <c r="Q46" s="217">
        <v>2.1487603305785123</v>
      </c>
      <c r="R46" s="218">
        <v>6.3339731285988483</v>
      </c>
      <c r="S46" s="218">
        <v>3.0710172744721689</v>
      </c>
      <c r="T46" s="204">
        <v>32.4</v>
      </c>
      <c r="U46" s="204">
        <v>0.77</v>
      </c>
      <c r="V46" s="187">
        <v>330.49174274000001</v>
      </c>
      <c r="W46" s="219">
        <v>7.71</v>
      </c>
      <c r="X46" s="220">
        <v>9.15</v>
      </c>
      <c r="Y46" s="184">
        <v>674.76383265856953</v>
      </c>
      <c r="Z46" s="173">
        <v>25</v>
      </c>
      <c r="AA46" s="173">
        <v>43</v>
      </c>
      <c r="AB46" s="173">
        <v>70.3</v>
      </c>
      <c r="AC46" s="204">
        <v>8</v>
      </c>
    </row>
    <row r="47" spans="1:39">
      <c r="A47" s="96"/>
      <c r="B47" s="96"/>
      <c r="C47" s="23"/>
      <c r="D47" s="23"/>
      <c r="E47" s="23"/>
      <c r="F47" s="97"/>
      <c r="J47" s="179" t="s">
        <v>18</v>
      </c>
      <c r="K47" s="173">
        <v>10</v>
      </c>
      <c r="L47" s="204">
        <v>7.98</v>
      </c>
      <c r="M47" s="221" t="s">
        <v>158</v>
      </c>
      <c r="N47" s="222">
        <v>394</v>
      </c>
      <c r="O47" s="217">
        <v>12.615384615384615</v>
      </c>
      <c r="P47" s="218">
        <v>1.5822784810126582</v>
      </c>
      <c r="Q47" s="217">
        <v>2.1538461538461537</v>
      </c>
      <c r="R47" s="218">
        <v>16.455696202531644</v>
      </c>
      <c r="S47" s="218">
        <v>4.1139240506329111</v>
      </c>
      <c r="T47" s="204">
        <v>14.8</v>
      </c>
      <c r="U47" s="204">
        <v>0.06</v>
      </c>
      <c r="V47" s="192">
        <v>5500</v>
      </c>
      <c r="W47" s="219">
        <v>6.33</v>
      </c>
      <c r="X47" s="220">
        <v>7.4</v>
      </c>
      <c r="Y47" s="184">
        <v>426.33433858820604</v>
      </c>
      <c r="Z47" s="173">
        <v>12</v>
      </c>
      <c r="AA47" s="173">
        <v>66</v>
      </c>
      <c r="AB47" s="173">
        <v>70.8</v>
      </c>
      <c r="AC47" s="204">
        <v>9</v>
      </c>
    </row>
    <row r="48" spans="1:39">
      <c r="A48" s="96"/>
      <c r="B48" s="96"/>
      <c r="C48" s="23"/>
      <c r="D48" s="23"/>
      <c r="E48" s="23"/>
      <c r="F48" s="97"/>
      <c r="J48" s="179" t="s">
        <v>19</v>
      </c>
      <c r="K48" s="173">
        <v>17</v>
      </c>
      <c r="L48" s="204">
        <v>24.12</v>
      </c>
      <c r="M48" s="182">
        <v>9000</v>
      </c>
      <c r="N48" s="178">
        <v>24.187810078539965</v>
      </c>
      <c r="O48" s="217">
        <v>13.636363636363637</v>
      </c>
      <c r="P48" s="218">
        <v>9.0909090909090917</v>
      </c>
      <c r="Q48" s="217">
        <v>2.0202020202020203</v>
      </c>
      <c r="R48" s="218">
        <v>17.878787878787879</v>
      </c>
      <c r="S48" s="218">
        <v>3.6363636363636362</v>
      </c>
      <c r="T48" s="204">
        <v>24.2</v>
      </c>
      <c r="U48" s="204">
        <v>0.53</v>
      </c>
      <c r="V48" s="187">
        <v>410.086862</v>
      </c>
      <c r="W48" s="219">
        <v>7.22</v>
      </c>
      <c r="X48" s="220">
        <v>8.49</v>
      </c>
      <c r="Y48" s="184">
        <v>889.71989630472683</v>
      </c>
      <c r="Z48" s="173">
        <v>65</v>
      </c>
      <c r="AA48" s="173">
        <v>57</v>
      </c>
      <c r="AB48" s="173">
        <v>81.900000000000006</v>
      </c>
      <c r="AC48" s="204">
        <v>10</v>
      </c>
    </row>
    <row r="49" spans="1:29">
      <c r="A49" s="96"/>
      <c r="B49" s="96"/>
      <c r="C49" s="23"/>
      <c r="D49" s="23"/>
      <c r="E49" s="23"/>
      <c r="F49" s="97"/>
      <c r="J49" s="179" t="s">
        <v>20</v>
      </c>
      <c r="K49" s="173">
        <v>10</v>
      </c>
      <c r="L49" s="204">
        <v>13.52</v>
      </c>
      <c r="M49" s="182">
        <v>8827</v>
      </c>
      <c r="N49" s="178">
        <v>103.07549888007422</v>
      </c>
      <c r="O49" s="217">
        <v>11.39240506329114</v>
      </c>
      <c r="P49" s="218">
        <v>4.6798029556650249</v>
      </c>
      <c r="Q49" s="217">
        <v>3.3755274261603376</v>
      </c>
      <c r="R49" s="218">
        <v>16.502463054187192</v>
      </c>
      <c r="S49" s="218">
        <v>4.4334975369458132</v>
      </c>
      <c r="T49" s="204">
        <v>30.7</v>
      </c>
      <c r="U49" s="204">
        <v>0.28999999999999998</v>
      </c>
      <c r="V49" s="192">
        <v>5500</v>
      </c>
      <c r="W49" s="219">
        <v>7.29</v>
      </c>
      <c r="X49" s="220">
        <v>7.99</v>
      </c>
      <c r="Y49" s="184">
        <v>1333.8963999720584</v>
      </c>
      <c r="Z49" s="173">
        <v>17</v>
      </c>
      <c r="AA49" s="173">
        <v>70</v>
      </c>
      <c r="AB49" s="173">
        <v>84.6</v>
      </c>
      <c r="AC49" s="204">
        <v>11</v>
      </c>
    </row>
    <row r="50" spans="1:29">
      <c r="A50" s="96"/>
      <c r="B50" s="96"/>
      <c r="C50" s="23"/>
      <c r="D50" s="23"/>
      <c r="E50" s="23"/>
      <c r="F50" s="97"/>
      <c r="J50" s="179" t="s">
        <v>21</v>
      </c>
      <c r="K50" s="173">
        <v>5</v>
      </c>
      <c r="L50" s="204">
        <v>5.03</v>
      </c>
      <c r="M50" s="182">
        <v>8257</v>
      </c>
      <c r="N50" s="178">
        <v>25.152016935327673</v>
      </c>
      <c r="O50" s="217">
        <v>19.787234042553191</v>
      </c>
      <c r="P50" s="218">
        <v>2.1857923497267762</v>
      </c>
      <c r="Q50" s="217">
        <v>4.4680851063829783</v>
      </c>
      <c r="R50" s="218">
        <v>7.6502732240437155</v>
      </c>
      <c r="S50" s="218">
        <v>1.9125683060109289</v>
      </c>
      <c r="T50" s="204">
        <v>21.3</v>
      </c>
      <c r="U50" s="204">
        <v>0.44</v>
      </c>
      <c r="V50" s="187">
        <v>1532.85427</v>
      </c>
      <c r="W50" s="219">
        <v>7.02</v>
      </c>
      <c r="X50" s="220">
        <v>8.09</v>
      </c>
      <c r="Y50" s="184">
        <v>524.43086013164191</v>
      </c>
      <c r="Z50" s="173">
        <v>11</v>
      </c>
      <c r="AA50" s="173">
        <v>39</v>
      </c>
      <c r="AB50" s="173">
        <v>54.7</v>
      </c>
      <c r="AC50" s="204">
        <v>12</v>
      </c>
    </row>
    <row r="51" spans="1:29">
      <c r="A51" s="96"/>
      <c r="B51" s="96"/>
      <c r="C51" s="23"/>
      <c r="D51" s="23"/>
      <c r="E51" s="23"/>
      <c r="F51" s="97"/>
      <c r="J51" s="179" t="s">
        <v>22</v>
      </c>
      <c r="K51" s="173">
        <v>5</v>
      </c>
      <c r="L51" s="204">
        <v>18.48</v>
      </c>
      <c r="M51" s="182">
        <v>7736</v>
      </c>
      <c r="N51" s="178">
        <v>200.60793684497136</v>
      </c>
      <c r="O51" s="217">
        <v>31.642512077294686</v>
      </c>
      <c r="P51" s="223">
        <v>15</v>
      </c>
      <c r="Q51" s="217">
        <v>2.6570048309178742</v>
      </c>
      <c r="R51" s="223">
        <v>32</v>
      </c>
      <c r="S51" s="218">
        <v>3.4364261168384878</v>
      </c>
      <c r="T51" s="204">
        <v>38.4</v>
      </c>
      <c r="U51" s="204">
        <v>0.17</v>
      </c>
      <c r="V51" s="187">
        <v>1416.5601999999999</v>
      </c>
      <c r="W51" s="219">
        <v>4.97</v>
      </c>
      <c r="X51" s="224">
        <v>5.9</v>
      </c>
      <c r="Y51" s="191">
        <v>1803</v>
      </c>
      <c r="Z51" s="173">
        <v>71</v>
      </c>
      <c r="AA51" s="173">
        <v>64</v>
      </c>
      <c r="AB51" s="173">
        <v>74.7</v>
      </c>
      <c r="AC51" s="204">
        <v>13</v>
      </c>
    </row>
    <row r="52" spans="1:29">
      <c r="A52" s="96"/>
      <c r="B52" s="96"/>
      <c r="C52" s="23"/>
      <c r="D52" s="23"/>
      <c r="E52" s="23"/>
      <c r="F52" s="97"/>
      <c r="J52" s="179" t="s">
        <v>23</v>
      </c>
      <c r="K52" s="173">
        <v>6</v>
      </c>
      <c r="L52" s="204">
        <v>2.41</v>
      </c>
      <c r="M52" s="221" t="s">
        <v>158</v>
      </c>
      <c r="N52" s="216">
        <v>126.34895817492779</v>
      </c>
      <c r="O52" s="217">
        <v>16</v>
      </c>
      <c r="P52" s="218">
        <v>8.9108910891089117</v>
      </c>
      <c r="Q52" s="217">
        <v>2.1333333333333333</v>
      </c>
      <c r="R52" s="218">
        <v>9.9009900990099009</v>
      </c>
      <c r="S52" s="218">
        <v>1.6501650165016502</v>
      </c>
      <c r="T52" s="204">
        <v>34.700000000000003</v>
      </c>
      <c r="U52" s="204">
        <v>0.22</v>
      </c>
      <c r="V52" s="187">
        <v>1361.910797</v>
      </c>
      <c r="W52" s="219">
        <v>5.59</v>
      </c>
      <c r="X52" s="220">
        <v>6.3</v>
      </c>
      <c r="Y52" s="184">
        <v>500.95148252362441</v>
      </c>
      <c r="Z52" s="173">
        <v>8</v>
      </c>
      <c r="AA52" s="173">
        <v>52</v>
      </c>
      <c r="AB52" s="173">
        <v>48.6</v>
      </c>
      <c r="AC52" s="204">
        <v>14</v>
      </c>
    </row>
    <row r="53" spans="1:29">
      <c r="A53" s="96"/>
      <c r="B53" s="96"/>
      <c r="C53" s="23"/>
      <c r="D53" s="23"/>
      <c r="E53" s="23"/>
      <c r="F53" s="97"/>
      <c r="J53" s="179" t="s">
        <v>24</v>
      </c>
      <c r="K53" s="173">
        <v>10</v>
      </c>
      <c r="L53" s="204">
        <v>14.51</v>
      </c>
      <c r="M53" s="182">
        <v>10091</v>
      </c>
      <c r="N53" s="216">
        <v>85.279546052925781</v>
      </c>
      <c r="O53" s="217">
        <v>14.285714285714286</v>
      </c>
      <c r="P53" s="218">
        <v>7.0671378091872787</v>
      </c>
      <c r="Q53" s="217">
        <v>4.3367346938775508</v>
      </c>
      <c r="R53" s="218">
        <v>16.25441696113074</v>
      </c>
      <c r="S53" s="218">
        <v>4.5936395759717312</v>
      </c>
      <c r="T53" s="204">
        <v>14.3</v>
      </c>
      <c r="U53" s="204">
        <v>0.38</v>
      </c>
      <c r="V53" s="187">
        <v>2947.5830719999999</v>
      </c>
      <c r="W53" s="219">
        <v>6.06</v>
      </c>
      <c r="X53" s="220">
        <v>7.42</v>
      </c>
      <c r="Y53" s="184">
        <v>499.08437784839549</v>
      </c>
      <c r="Z53" s="173">
        <v>20</v>
      </c>
      <c r="AA53" s="173">
        <v>41</v>
      </c>
      <c r="AB53" s="173">
        <v>61.5</v>
      </c>
      <c r="AC53" s="204">
        <v>15</v>
      </c>
    </row>
    <row r="54" spans="1:29">
      <c r="A54" s="96"/>
      <c r="B54" s="96"/>
      <c r="C54" s="23"/>
      <c r="D54" s="23"/>
      <c r="E54" s="23"/>
      <c r="F54" s="97"/>
      <c r="J54" s="179" t="s">
        <v>25</v>
      </c>
      <c r="K54" s="173">
        <v>9</v>
      </c>
      <c r="L54" s="204">
        <v>0.41</v>
      </c>
      <c r="M54" s="182">
        <v>8508</v>
      </c>
      <c r="N54" s="216">
        <v>56.939936986776232</v>
      </c>
      <c r="O54" s="217">
        <v>8.6086086086086091</v>
      </c>
      <c r="P54" s="218">
        <v>4.6052631578947372</v>
      </c>
      <c r="Q54" s="217">
        <v>2.8028028028028027</v>
      </c>
      <c r="R54" s="218">
        <v>10.087719298245615</v>
      </c>
      <c r="S54" s="218">
        <v>2.4122807017543861</v>
      </c>
      <c r="T54" s="204">
        <v>38.1</v>
      </c>
      <c r="U54" s="204">
        <v>0.15</v>
      </c>
      <c r="V54" s="187">
        <v>2138.036736</v>
      </c>
      <c r="W54" s="219">
        <v>7.11</v>
      </c>
      <c r="X54" s="220">
        <v>7.84</v>
      </c>
      <c r="Y54" s="184">
        <v>546.48178265594765</v>
      </c>
      <c r="Z54" s="173">
        <v>19</v>
      </c>
      <c r="AA54" s="173">
        <v>63</v>
      </c>
      <c r="AB54" s="173">
        <v>76</v>
      </c>
      <c r="AC54" s="204">
        <v>16</v>
      </c>
    </row>
    <row r="55" spans="1:29">
      <c r="A55" s="96"/>
      <c r="B55" s="96"/>
      <c r="C55" s="23"/>
      <c r="D55" s="23"/>
      <c r="E55" s="23"/>
      <c r="F55" s="97"/>
      <c r="J55" s="179" t="s">
        <v>26</v>
      </c>
      <c r="K55" s="173">
        <v>8</v>
      </c>
      <c r="L55" s="204">
        <v>1.72</v>
      </c>
      <c r="M55" s="221" t="s">
        <v>158</v>
      </c>
      <c r="N55" s="216">
        <v>171.07422348560496</v>
      </c>
      <c r="O55" s="217">
        <v>18.159806295399516</v>
      </c>
      <c r="P55" s="218">
        <v>2.2662889518413598</v>
      </c>
      <c r="Q55" s="217">
        <v>4.358353510895884</v>
      </c>
      <c r="R55" s="218">
        <v>9.0651558073654392</v>
      </c>
      <c r="S55" s="218">
        <v>2.2662889518413598</v>
      </c>
      <c r="T55" s="204">
        <v>30.3</v>
      </c>
      <c r="U55" s="204">
        <v>0.35</v>
      </c>
      <c r="V55" s="187">
        <v>1001.755</v>
      </c>
      <c r="W55" s="219">
        <v>7.47</v>
      </c>
      <c r="X55" s="220">
        <v>8.4</v>
      </c>
      <c r="Y55" s="184">
        <v>966.49658486541944</v>
      </c>
      <c r="Z55" s="173">
        <v>25</v>
      </c>
      <c r="AA55" s="173">
        <v>60</v>
      </c>
      <c r="AB55" s="173">
        <v>81.2</v>
      </c>
      <c r="AC55" s="204">
        <v>17</v>
      </c>
    </row>
    <row r="56" spans="1:29">
      <c r="A56" s="96"/>
      <c r="B56" s="96"/>
      <c r="C56" s="23"/>
      <c r="D56" s="23"/>
      <c r="E56" s="23"/>
      <c r="F56" s="97"/>
      <c r="J56" s="179" t="s">
        <v>27</v>
      </c>
      <c r="K56" s="221" t="s">
        <v>158</v>
      </c>
      <c r="L56" s="204">
        <v>14.71</v>
      </c>
      <c r="M56" s="182">
        <v>5762</v>
      </c>
      <c r="N56" s="216">
        <v>119.70488178104621</v>
      </c>
      <c r="O56" s="217">
        <v>12.213740458015268</v>
      </c>
      <c r="P56" s="218">
        <v>7.4074074074074074</v>
      </c>
      <c r="Q56" s="217">
        <v>3.3078880407124682</v>
      </c>
      <c r="R56" s="218">
        <v>18.518518518518519</v>
      </c>
      <c r="S56" s="218">
        <v>4.3209876543209873</v>
      </c>
      <c r="T56" s="204">
        <v>39.1</v>
      </c>
      <c r="U56" s="204">
        <v>0.26</v>
      </c>
      <c r="V56" s="187">
        <v>506.84052129000003</v>
      </c>
      <c r="W56" s="219">
        <v>7.5</v>
      </c>
      <c r="X56" s="220">
        <v>9.06</v>
      </c>
      <c r="Y56" s="184">
        <v>380.60926536600954</v>
      </c>
      <c r="Z56" s="173">
        <v>53</v>
      </c>
      <c r="AA56" s="173">
        <v>43</v>
      </c>
      <c r="AB56" s="173">
        <v>72.900000000000006</v>
      </c>
      <c r="AC56" s="204">
        <v>18</v>
      </c>
    </row>
    <row r="57" spans="1:29">
      <c r="A57" s="96"/>
      <c r="B57" s="96"/>
      <c r="C57" s="23"/>
      <c r="D57" s="23"/>
      <c r="E57" s="23"/>
      <c r="F57" s="97"/>
      <c r="J57" s="179" t="s">
        <v>28</v>
      </c>
      <c r="K57" s="173">
        <v>12</v>
      </c>
      <c r="L57" s="204">
        <v>24.58</v>
      </c>
      <c r="M57" s="182">
        <v>9460</v>
      </c>
      <c r="N57" s="216">
        <v>45.761617900172119</v>
      </c>
      <c r="O57" s="217">
        <v>15.186915887850468</v>
      </c>
      <c r="P57" s="218">
        <v>8.0808080808080813</v>
      </c>
      <c r="Q57" s="217">
        <v>4.2056074766355138</v>
      </c>
      <c r="R57" s="218">
        <v>16.666666666666668</v>
      </c>
      <c r="S57" s="218">
        <v>2.2727272727272729</v>
      </c>
      <c r="T57" s="204">
        <v>40.200000000000003</v>
      </c>
      <c r="U57" s="204">
        <v>0.53</v>
      </c>
      <c r="V57" s="187">
        <v>3608.7997420000002</v>
      </c>
      <c r="W57" s="219">
        <v>8.1</v>
      </c>
      <c r="X57" s="220">
        <v>8.84</v>
      </c>
      <c r="Y57" s="184">
        <v>815.76918680859035</v>
      </c>
      <c r="Z57" s="173">
        <v>46</v>
      </c>
      <c r="AA57" s="173">
        <v>41</v>
      </c>
      <c r="AB57" s="173">
        <v>86.7</v>
      </c>
      <c r="AC57" s="204">
        <v>19</v>
      </c>
    </row>
    <row r="58" spans="1:29">
      <c r="A58" s="96"/>
      <c r="B58" s="96"/>
      <c r="C58" s="23"/>
      <c r="D58" s="23"/>
      <c r="E58" s="23"/>
      <c r="F58" s="97"/>
      <c r="J58" s="179" t="s">
        <v>29</v>
      </c>
      <c r="K58" s="204">
        <v>7</v>
      </c>
      <c r="L58" s="204">
        <v>2.76</v>
      </c>
      <c r="M58" s="182">
        <v>5951</v>
      </c>
      <c r="N58" s="216">
        <v>192.97841875131982</v>
      </c>
      <c r="O58" s="217">
        <v>5.6994818652849739</v>
      </c>
      <c r="P58" s="218">
        <v>4.193548387096774</v>
      </c>
      <c r="Q58" s="217">
        <v>1.5544041450777202</v>
      </c>
      <c r="R58" s="218">
        <v>9.0322580645161299</v>
      </c>
      <c r="S58" s="218">
        <v>3.5483870967741935</v>
      </c>
      <c r="T58" s="204">
        <v>32.6</v>
      </c>
      <c r="U58" s="204">
        <v>0.09</v>
      </c>
      <c r="V58" s="187">
        <v>1330.68904</v>
      </c>
      <c r="W58" s="219">
        <v>7.18</v>
      </c>
      <c r="X58" s="220">
        <v>8.14</v>
      </c>
      <c r="Y58" s="184">
        <v>477.64318161574778</v>
      </c>
      <c r="Z58" s="173">
        <v>18</v>
      </c>
      <c r="AA58" s="173">
        <v>73</v>
      </c>
      <c r="AB58" s="173">
        <v>60.5</v>
      </c>
      <c r="AC58" s="204">
        <v>20</v>
      </c>
    </row>
    <row r="59" spans="1:29">
      <c r="A59" s="96"/>
      <c r="B59" s="96"/>
      <c r="C59" s="23"/>
      <c r="D59" s="23"/>
      <c r="E59" s="23"/>
      <c r="F59" s="97"/>
      <c r="J59" s="179" t="s">
        <v>30</v>
      </c>
      <c r="K59" s="204">
        <v>5</v>
      </c>
      <c r="L59" s="204">
        <v>30.62</v>
      </c>
      <c r="M59" s="221" t="s">
        <v>158</v>
      </c>
      <c r="N59" s="216">
        <v>114.01904678830775</v>
      </c>
      <c r="O59" s="217">
        <v>8.4905660377358494</v>
      </c>
      <c r="P59" s="218">
        <v>0.55555555555555558</v>
      </c>
      <c r="Q59" s="217">
        <v>0.47169811320754718</v>
      </c>
      <c r="R59" s="218">
        <v>6.9444444444444446</v>
      </c>
      <c r="S59" s="218">
        <v>2.7777777777777777</v>
      </c>
      <c r="T59" s="204">
        <v>29</v>
      </c>
      <c r="U59" s="204">
        <v>0.21</v>
      </c>
      <c r="V59" s="187">
        <v>1431.811029</v>
      </c>
      <c r="W59" s="219">
        <v>7</v>
      </c>
      <c r="X59" s="220">
        <v>8.2899999999999991</v>
      </c>
      <c r="Y59" s="184">
        <v>600.88493593072008</v>
      </c>
      <c r="Z59" s="173">
        <v>7</v>
      </c>
      <c r="AA59" s="173">
        <v>56</v>
      </c>
      <c r="AB59" s="173">
        <v>57.8</v>
      </c>
      <c r="AC59" s="204">
        <v>21</v>
      </c>
    </row>
    <row r="60" spans="1:29">
      <c r="A60" s="96"/>
      <c r="B60" s="96"/>
      <c r="C60" s="23"/>
      <c r="D60" s="23"/>
      <c r="E60" s="23"/>
      <c r="F60" s="97"/>
      <c r="J60" s="179" t="s">
        <v>31</v>
      </c>
      <c r="K60" s="173">
        <v>4</v>
      </c>
      <c r="L60" s="190">
        <v>44</v>
      </c>
      <c r="M60" s="182">
        <v>9494</v>
      </c>
      <c r="N60" s="216">
        <v>43.701075878868068</v>
      </c>
      <c r="O60" s="217">
        <v>22.954545454545453</v>
      </c>
      <c r="P60" s="218">
        <v>1.4164305949008498</v>
      </c>
      <c r="Q60" s="217">
        <v>2.5</v>
      </c>
      <c r="R60" s="218">
        <v>9.0651558073654392</v>
      </c>
      <c r="S60" s="218">
        <v>1.9830028328611897</v>
      </c>
      <c r="T60" s="204">
        <v>25.9</v>
      </c>
      <c r="U60" s="204">
        <v>1.17</v>
      </c>
      <c r="V60" s="187">
        <v>328.11289399999998</v>
      </c>
      <c r="W60" s="219">
        <v>7.8</v>
      </c>
      <c r="X60" s="220">
        <v>8.86</v>
      </c>
      <c r="Y60" s="184">
        <v>200.74628081667237</v>
      </c>
      <c r="Z60" s="173">
        <v>6</v>
      </c>
      <c r="AA60" s="173">
        <v>41</v>
      </c>
      <c r="AB60" s="173">
        <v>28.8</v>
      </c>
      <c r="AC60" s="204">
        <v>22</v>
      </c>
    </row>
    <row r="61" spans="1:29">
      <c r="A61" s="96"/>
      <c r="B61" s="96"/>
      <c r="C61" s="23"/>
      <c r="D61" s="23"/>
      <c r="E61" s="23"/>
      <c r="F61" s="97"/>
      <c r="J61" s="179" t="s">
        <v>32</v>
      </c>
      <c r="K61" s="173">
        <v>7</v>
      </c>
      <c r="L61" s="204">
        <v>9.4499999999999993</v>
      </c>
      <c r="M61" s="182">
        <v>4894</v>
      </c>
      <c r="N61" s="216">
        <v>150.5278661411144</v>
      </c>
      <c r="O61" s="217">
        <v>4.5</v>
      </c>
      <c r="P61" s="218">
        <v>10.784313725490197</v>
      </c>
      <c r="Q61" s="217">
        <v>1.75</v>
      </c>
      <c r="R61" s="218">
        <v>24.836601307189543</v>
      </c>
      <c r="S61" s="218">
        <v>3.9215686274509802</v>
      </c>
      <c r="T61" s="204">
        <v>31</v>
      </c>
      <c r="U61" s="204">
        <v>0.39</v>
      </c>
      <c r="V61" s="187">
        <v>668.37341000000004</v>
      </c>
      <c r="W61" s="219">
        <v>6.71</v>
      </c>
      <c r="X61" s="220">
        <v>7.7</v>
      </c>
      <c r="Y61" s="184">
        <v>314.67373302418019</v>
      </c>
      <c r="Z61" s="173">
        <v>12</v>
      </c>
      <c r="AA61" s="173">
        <v>59</v>
      </c>
      <c r="AB61" s="173">
        <v>59.9</v>
      </c>
      <c r="AC61" s="204">
        <v>23</v>
      </c>
    </row>
    <row r="62" spans="1:29">
      <c r="A62" s="96"/>
      <c r="B62" s="96"/>
      <c r="C62" s="23"/>
      <c r="D62" s="23"/>
      <c r="E62" s="23"/>
      <c r="F62" s="97"/>
      <c r="J62" s="179" t="s">
        <v>33</v>
      </c>
      <c r="K62" s="173">
        <v>9</v>
      </c>
      <c r="L62" s="204">
        <v>7.07</v>
      </c>
      <c r="M62" s="187">
        <v>11277</v>
      </c>
      <c r="N62" s="216">
        <v>132.87821575935638</v>
      </c>
      <c r="O62" s="225" t="s">
        <v>158</v>
      </c>
      <c r="P62" s="225" t="s">
        <v>158</v>
      </c>
      <c r="Q62" s="225" t="s">
        <v>158</v>
      </c>
      <c r="R62" s="225" t="s">
        <v>158</v>
      </c>
      <c r="S62" s="225" t="s">
        <v>158</v>
      </c>
      <c r="T62" s="221" t="s">
        <v>158</v>
      </c>
      <c r="U62" s="204">
        <v>0.51</v>
      </c>
      <c r="V62" s="187">
        <v>1896.132118</v>
      </c>
      <c r="W62" s="225" t="s">
        <v>158</v>
      </c>
      <c r="X62" s="226" t="s">
        <v>158</v>
      </c>
      <c r="Y62" s="184">
        <v>424.65595004047645</v>
      </c>
      <c r="Z62" s="173">
        <v>14</v>
      </c>
      <c r="AA62" s="173">
        <v>59</v>
      </c>
      <c r="AB62" s="173">
        <v>60</v>
      </c>
      <c r="AC62" s="204">
        <v>24</v>
      </c>
    </row>
    <row r="63" spans="1:29">
      <c r="A63" s="96"/>
      <c r="B63" s="96"/>
      <c r="C63" s="23"/>
      <c r="D63" s="23"/>
      <c r="E63" s="23"/>
      <c r="F63" s="97"/>
      <c r="J63" s="179" t="s">
        <v>34</v>
      </c>
      <c r="K63" s="173">
        <v>6</v>
      </c>
      <c r="L63" s="204">
        <v>3.88</v>
      </c>
      <c r="M63" s="182">
        <v>8652</v>
      </c>
      <c r="N63" s="216">
        <v>15.405085193368093</v>
      </c>
      <c r="O63" s="217">
        <v>22.520107238605899</v>
      </c>
      <c r="P63" s="218">
        <v>6.9078947368421053</v>
      </c>
      <c r="Q63" s="217">
        <v>2.6809651474530831</v>
      </c>
      <c r="R63" s="218">
        <v>20.394736842105264</v>
      </c>
      <c r="S63" s="223">
        <v>6.2</v>
      </c>
      <c r="T63" s="204">
        <v>33.200000000000003</v>
      </c>
      <c r="U63" s="204">
        <v>1.0900000000000001</v>
      </c>
      <c r="V63" s="187">
        <v>1002.466157</v>
      </c>
      <c r="W63" s="227">
        <v>7.47</v>
      </c>
      <c r="X63" s="228">
        <v>8.35</v>
      </c>
      <c r="Y63" s="184">
        <v>1585.6771567487826</v>
      </c>
      <c r="Z63" s="173">
        <v>71</v>
      </c>
      <c r="AA63" s="173">
        <v>46</v>
      </c>
      <c r="AB63" s="173">
        <v>77.5</v>
      </c>
      <c r="AC63" s="204">
        <v>25</v>
      </c>
    </row>
    <row r="64" spans="1:29">
      <c r="A64" s="96"/>
      <c r="B64" s="96"/>
      <c r="C64" s="23"/>
      <c r="D64" s="23"/>
      <c r="E64" s="23"/>
      <c r="F64" s="97"/>
      <c r="J64" s="179" t="s">
        <v>35</v>
      </c>
      <c r="K64" s="173">
        <v>11</v>
      </c>
      <c r="L64" s="204">
        <v>1.48</v>
      </c>
      <c r="M64" s="182">
        <v>11000</v>
      </c>
      <c r="N64" s="216">
        <v>206.49265089393282</v>
      </c>
      <c r="O64" s="217">
        <v>11.586901763224182</v>
      </c>
      <c r="P64" s="218">
        <v>8.0291970802919703</v>
      </c>
      <c r="Q64" s="217">
        <v>4.2821158690176322</v>
      </c>
      <c r="R64" s="218">
        <v>22.627737226277372</v>
      </c>
      <c r="S64" s="218">
        <v>1.4598540145985401</v>
      </c>
      <c r="T64" s="204">
        <v>19.600000000000001</v>
      </c>
      <c r="U64" s="204">
        <v>0.98</v>
      </c>
      <c r="V64" s="187">
        <v>1543.626</v>
      </c>
      <c r="W64" s="227">
        <v>7.73</v>
      </c>
      <c r="X64" s="228">
        <v>8.73</v>
      </c>
      <c r="Y64" s="184">
        <v>299.85375553677329</v>
      </c>
      <c r="Z64" s="173">
        <v>20</v>
      </c>
      <c r="AA64" s="173">
        <v>45</v>
      </c>
      <c r="AB64" s="173">
        <v>42.1</v>
      </c>
      <c r="AC64" s="204">
        <v>26</v>
      </c>
    </row>
    <row r="65" spans="1:29">
      <c r="A65" s="96"/>
      <c r="B65" s="96"/>
      <c r="C65" s="23"/>
      <c r="D65" s="23"/>
      <c r="E65" s="23"/>
      <c r="F65" s="97"/>
      <c r="J65" s="179" t="s">
        <v>36</v>
      </c>
      <c r="K65" s="173">
        <v>9</v>
      </c>
      <c r="L65" s="204">
        <v>8.27</v>
      </c>
      <c r="M65" s="182">
        <v>6271</v>
      </c>
      <c r="N65" s="216">
        <v>294.64369805738698</v>
      </c>
      <c r="O65" s="217">
        <v>9.4298245614035086</v>
      </c>
      <c r="P65" s="218">
        <v>3.8291605301914582</v>
      </c>
      <c r="Q65" s="217">
        <v>1.4254385964912282</v>
      </c>
      <c r="R65" s="218">
        <v>15.611192930780559</v>
      </c>
      <c r="S65" s="218">
        <v>4.2709867452135493</v>
      </c>
      <c r="T65" s="204">
        <v>31.3</v>
      </c>
      <c r="U65" s="204">
        <v>0.16</v>
      </c>
      <c r="V65" s="187">
        <v>1905.1</v>
      </c>
      <c r="W65" s="227">
        <v>6.95</v>
      </c>
      <c r="X65" s="228">
        <v>7.5</v>
      </c>
      <c r="Y65" s="184">
        <v>446.06605947547462</v>
      </c>
      <c r="Z65" s="173">
        <v>10</v>
      </c>
      <c r="AA65" s="173">
        <v>64</v>
      </c>
      <c r="AB65" s="173">
        <v>71.400000000000006</v>
      </c>
      <c r="AC65" s="204">
        <v>27</v>
      </c>
    </row>
    <row r="66" spans="1:29">
      <c r="A66" s="96"/>
      <c r="B66" s="96"/>
      <c r="C66" s="23"/>
      <c r="D66" s="23"/>
      <c r="E66" s="23"/>
      <c r="F66" s="97"/>
      <c r="J66" s="179" t="s">
        <v>37</v>
      </c>
      <c r="K66" s="173">
        <v>12</v>
      </c>
      <c r="L66" s="204">
        <v>34.04</v>
      </c>
      <c r="M66" s="182">
        <v>3618</v>
      </c>
      <c r="N66" s="216">
        <v>50.098250789698575</v>
      </c>
      <c r="O66" s="217">
        <v>6.2023385866802236</v>
      </c>
      <c r="P66" s="218">
        <v>1.9906323185011709</v>
      </c>
      <c r="Q66" s="217">
        <v>2.7961362480935437</v>
      </c>
      <c r="R66" s="218">
        <v>11.826697892271662</v>
      </c>
      <c r="S66" s="218">
        <v>2.1077283372365341</v>
      </c>
      <c r="T66" s="204">
        <v>36.4</v>
      </c>
      <c r="U66" s="204">
        <v>0.63</v>
      </c>
      <c r="V66" s="187">
        <v>1219.236132</v>
      </c>
      <c r="W66" s="227">
        <v>7.12</v>
      </c>
      <c r="X66" s="228">
        <v>8.02</v>
      </c>
      <c r="Y66" s="184">
        <v>873.46553352219075</v>
      </c>
      <c r="Z66" s="173">
        <v>32</v>
      </c>
      <c r="AA66" s="173">
        <v>43</v>
      </c>
      <c r="AB66" s="173">
        <v>83.3</v>
      </c>
      <c r="AC66" s="204">
        <v>28</v>
      </c>
    </row>
    <row r="67" spans="1:29">
      <c r="A67" s="96"/>
      <c r="B67" s="96"/>
      <c r="C67" s="23"/>
      <c r="D67" s="23"/>
      <c r="E67" s="23"/>
      <c r="F67" s="97"/>
      <c r="J67" s="179" t="s">
        <v>38</v>
      </c>
      <c r="K67" s="221" t="s">
        <v>158</v>
      </c>
      <c r="L67" s="204">
        <v>2.02</v>
      </c>
      <c r="M67" s="221" t="s">
        <v>158</v>
      </c>
      <c r="N67" s="216">
        <v>148.51125169491888</v>
      </c>
      <c r="O67" s="217">
        <v>8.2706766917293226</v>
      </c>
      <c r="P67" s="218">
        <v>2.6706231454005933</v>
      </c>
      <c r="Q67" s="217">
        <v>2.255639097744361</v>
      </c>
      <c r="R67" s="218">
        <v>17.210682492581601</v>
      </c>
      <c r="S67" s="218">
        <v>1.7804154302670623</v>
      </c>
      <c r="T67" s="204">
        <v>26.1</v>
      </c>
      <c r="U67" s="204">
        <v>0.27</v>
      </c>
      <c r="V67" s="187">
        <v>413.00559126999997</v>
      </c>
      <c r="W67" s="227">
        <v>6.89</v>
      </c>
      <c r="X67" s="228">
        <v>7.76</v>
      </c>
      <c r="Y67" s="184">
        <v>389.75890960860738</v>
      </c>
      <c r="Z67" s="173">
        <v>7</v>
      </c>
      <c r="AA67" s="173">
        <v>56</v>
      </c>
      <c r="AB67" s="173">
        <v>40.1</v>
      </c>
      <c r="AC67" s="204">
        <v>29</v>
      </c>
    </row>
    <row r="68" spans="1:29">
      <c r="A68" s="96"/>
      <c r="B68" s="96"/>
      <c r="C68" s="23"/>
      <c r="D68" s="23"/>
      <c r="E68" s="23"/>
      <c r="F68" s="97"/>
      <c r="J68" s="179" t="s">
        <v>39</v>
      </c>
      <c r="K68" s="204">
        <v>8</v>
      </c>
      <c r="L68" s="204">
        <v>15.06</v>
      </c>
      <c r="M68" s="182">
        <v>9523</v>
      </c>
      <c r="N68" s="216">
        <v>195.46546791990193</v>
      </c>
      <c r="O68" s="225" t="s">
        <v>158</v>
      </c>
      <c r="P68" s="225" t="s">
        <v>158</v>
      </c>
      <c r="Q68" s="225" t="s">
        <v>158</v>
      </c>
      <c r="R68" s="225" t="s">
        <v>158</v>
      </c>
      <c r="S68" s="225" t="s">
        <v>158</v>
      </c>
      <c r="T68" s="221" t="s">
        <v>158</v>
      </c>
      <c r="U68" s="204">
        <v>0.4</v>
      </c>
      <c r="V68" s="187">
        <v>2330.6999999999998</v>
      </c>
      <c r="W68" s="225" t="s">
        <v>158</v>
      </c>
      <c r="X68" s="226" t="s">
        <v>158</v>
      </c>
      <c r="Y68" s="184">
        <v>443.00900698624338</v>
      </c>
      <c r="Z68" s="173">
        <v>13</v>
      </c>
      <c r="AA68" s="173">
        <v>59</v>
      </c>
      <c r="AB68" s="173">
        <v>70.099999999999994</v>
      </c>
      <c r="AC68" s="204">
        <v>30</v>
      </c>
    </row>
    <row r="69" spans="1:29">
      <c r="A69" s="96"/>
      <c r="B69" s="96"/>
      <c r="C69" s="23"/>
      <c r="D69" s="23"/>
      <c r="E69" s="23"/>
      <c r="F69" s="97"/>
      <c r="J69" s="179" t="s">
        <v>40</v>
      </c>
      <c r="K69" s="204">
        <v>8</v>
      </c>
      <c r="L69" s="204">
        <v>2.16</v>
      </c>
      <c r="M69" s="182">
        <v>7625</v>
      </c>
      <c r="N69" s="216">
        <v>194.31636157070261</v>
      </c>
      <c r="O69" s="217">
        <v>8.0979284369114879</v>
      </c>
      <c r="P69" s="218">
        <v>4.6563192904656319</v>
      </c>
      <c r="Q69" s="217">
        <v>1.3182674199623352</v>
      </c>
      <c r="R69" s="218">
        <v>9.9778270509977833</v>
      </c>
      <c r="S69" s="218">
        <v>2.2172949002217295</v>
      </c>
      <c r="T69" s="204">
        <v>18.3</v>
      </c>
      <c r="U69" s="204">
        <v>0.42</v>
      </c>
      <c r="V69" s="229">
        <v>961.18530499999997</v>
      </c>
      <c r="W69" s="219">
        <v>6.65</v>
      </c>
      <c r="X69" s="220">
        <v>7.76</v>
      </c>
      <c r="Y69" s="184">
        <v>45.556288920136595</v>
      </c>
      <c r="Z69" s="173">
        <v>3</v>
      </c>
      <c r="AA69" s="173">
        <v>37</v>
      </c>
      <c r="AB69" s="173">
        <v>19.2</v>
      </c>
      <c r="AC69" s="204">
        <v>31</v>
      </c>
    </row>
    <row r="70" spans="1:29">
      <c r="A70" s="96"/>
      <c r="B70" s="96"/>
      <c r="C70" s="23"/>
      <c r="D70" s="23"/>
      <c r="E70" s="23"/>
      <c r="F70" s="97"/>
      <c r="J70" s="179" t="s">
        <v>41</v>
      </c>
      <c r="K70" s="204">
        <v>13</v>
      </c>
      <c r="L70" s="204">
        <v>12.6</v>
      </c>
      <c r="M70" s="182">
        <v>12000</v>
      </c>
      <c r="N70" s="216">
        <v>60.994451385810059</v>
      </c>
      <c r="O70" s="217">
        <v>12.13640922768305</v>
      </c>
      <c r="P70" s="218">
        <v>2.9115341545352744</v>
      </c>
      <c r="Q70" s="217">
        <v>3.4102306920762286</v>
      </c>
      <c r="R70" s="218">
        <v>5.487122060470325</v>
      </c>
      <c r="S70" s="218">
        <v>2.4636058230683089</v>
      </c>
      <c r="T70" s="204">
        <v>45.6</v>
      </c>
      <c r="U70" s="204">
        <v>0.49</v>
      </c>
      <c r="V70" s="229">
        <v>450.695806</v>
      </c>
      <c r="W70" s="219">
        <v>7.26</v>
      </c>
      <c r="X70" s="220">
        <v>7.93</v>
      </c>
      <c r="Y70" s="184">
        <v>684.19494100961617</v>
      </c>
      <c r="Z70" s="173">
        <v>19</v>
      </c>
      <c r="AA70" s="173">
        <v>33</v>
      </c>
      <c r="AB70" s="173">
        <v>80.099999999999994</v>
      </c>
      <c r="AC70" s="204">
        <v>32</v>
      </c>
    </row>
    <row r="71" spans="1:29" ht="38.25">
      <c r="A71" s="96"/>
      <c r="B71" s="22"/>
      <c r="C71" s="23"/>
      <c r="D71" s="23"/>
      <c r="E71" s="23"/>
      <c r="F71" s="97"/>
      <c r="J71" s="230" t="s">
        <v>159</v>
      </c>
      <c r="K71" s="231" t="s">
        <v>160</v>
      </c>
      <c r="L71" s="231" t="s">
        <v>160</v>
      </c>
      <c r="M71" s="232" t="s">
        <v>161</v>
      </c>
      <c r="N71" s="232" t="s">
        <v>161</v>
      </c>
      <c r="O71" s="231" t="s">
        <v>160</v>
      </c>
      <c r="P71" s="231" t="s">
        <v>160</v>
      </c>
      <c r="Q71" s="231" t="s">
        <v>160</v>
      </c>
      <c r="R71" s="231" t="s">
        <v>160</v>
      </c>
      <c r="S71" s="231" t="s">
        <v>160</v>
      </c>
      <c r="T71" s="231" t="s">
        <v>160</v>
      </c>
      <c r="U71" s="232" t="s">
        <v>161</v>
      </c>
      <c r="V71" s="231" t="s">
        <v>160</v>
      </c>
      <c r="W71" s="232" t="s">
        <v>161</v>
      </c>
      <c r="X71" s="233" t="s">
        <v>161</v>
      </c>
      <c r="Y71" s="231" t="s">
        <v>160</v>
      </c>
      <c r="Z71" s="231" t="s">
        <v>160</v>
      </c>
      <c r="AA71" s="231" t="s">
        <v>160</v>
      </c>
      <c r="AB71" s="231" t="s">
        <v>160</v>
      </c>
      <c r="AC71" s="207"/>
    </row>
    <row r="72" spans="1:29">
      <c r="A72" s="96"/>
      <c r="B72" s="22"/>
      <c r="C72" s="23"/>
      <c r="D72" s="23"/>
      <c r="E72" s="23"/>
      <c r="F72" s="97"/>
    </row>
    <row r="73" spans="1:29">
      <c r="A73" s="96"/>
      <c r="B73" s="22"/>
      <c r="C73" s="23"/>
      <c r="D73" s="23"/>
      <c r="E73" s="78"/>
      <c r="F73" s="97"/>
    </row>
    <row r="74" spans="1:29">
      <c r="A74" s="96"/>
      <c r="B74" s="22"/>
      <c r="C74" s="23"/>
      <c r="D74" s="23"/>
      <c r="E74" s="78"/>
      <c r="F74" s="97"/>
    </row>
    <row r="75" spans="1:29">
      <c r="A75" s="96"/>
      <c r="B75" s="22"/>
      <c r="C75" s="23"/>
      <c r="D75" s="23"/>
      <c r="E75" s="78"/>
      <c r="F75" s="97"/>
    </row>
    <row r="76" spans="1:29">
      <c r="A76" s="96"/>
      <c r="B76" s="22"/>
      <c r="C76" s="23"/>
      <c r="D76" s="23"/>
      <c r="E76" s="78"/>
      <c r="F76" s="97"/>
    </row>
    <row r="77" spans="1:29">
      <c r="A77" s="96"/>
      <c r="B77" s="22"/>
      <c r="C77" s="23"/>
      <c r="D77" s="23"/>
      <c r="E77" s="78"/>
      <c r="F77" s="97"/>
    </row>
    <row r="78" spans="1:29">
      <c r="A78" s="96"/>
      <c r="B78" s="22"/>
      <c r="C78" s="23"/>
      <c r="D78" s="23"/>
      <c r="E78" s="78"/>
      <c r="F78" s="97"/>
    </row>
    <row r="79" spans="1:29">
      <c r="A79" s="96"/>
      <c r="B79" s="22"/>
      <c r="C79" s="23"/>
      <c r="D79" s="23"/>
      <c r="E79" s="78"/>
      <c r="F79" s="97"/>
    </row>
    <row r="80" spans="1:29">
      <c r="A80" s="96"/>
      <c r="B80" s="22"/>
      <c r="C80" s="23"/>
      <c r="D80" s="23"/>
      <c r="E80" s="78"/>
      <c r="F80" s="97"/>
    </row>
    <row r="81" spans="1:6">
      <c r="A81" s="96"/>
      <c r="B81" s="22"/>
      <c r="C81" s="23"/>
      <c r="D81" s="23"/>
      <c r="E81" s="78"/>
      <c r="F81" s="97"/>
    </row>
    <row r="82" spans="1:6">
      <c r="A82" s="96"/>
      <c r="B82" s="22"/>
      <c r="C82" s="23"/>
      <c r="D82" s="23"/>
      <c r="E82" s="78"/>
      <c r="F82" s="97"/>
    </row>
    <row r="83" spans="1:6">
      <c r="A83" s="96"/>
      <c r="B83" s="22"/>
      <c r="C83" s="23"/>
      <c r="D83" s="23"/>
      <c r="E83" s="78"/>
      <c r="F83" s="97"/>
    </row>
    <row r="84" spans="1:6">
      <c r="A84" s="96"/>
      <c r="B84" s="22"/>
      <c r="C84" s="23"/>
      <c r="D84" s="23"/>
      <c r="E84" s="78"/>
      <c r="F84" s="97"/>
    </row>
    <row r="85" spans="1:6">
      <c r="A85" s="96"/>
      <c r="B85" s="22"/>
      <c r="C85" s="23"/>
      <c r="D85" s="23"/>
      <c r="E85" s="78"/>
      <c r="F85" s="97"/>
    </row>
    <row r="86" spans="1:6">
      <c r="A86" s="96"/>
      <c r="B86" s="22"/>
      <c r="C86" s="23"/>
      <c r="D86" s="23"/>
      <c r="E86" s="78"/>
      <c r="F86" s="97"/>
    </row>
    <row r="87" spans="1:6">
      <c r="A87" s="96"/>
      <c r="B87" s="22"/>
      <c r="C87" s="23"/>
      <c r="D87" s="23"/>
      <c r="E87" s="78"/>
      <c r="F87" s="97"/>
    </row>
    <row r="88" spans="1:6">
      <c r="A88" s="96"/>
      <c r="B88" s="22"/>
      <c r="C88" s="23"/>
      <c r="D88" s="23"/>
      <c r="E88" s="78"/>
      <c r="F88" s="97"/>
    </row>
    <row r="89" spans="1:6">
      <c r="A89" s="96"/>
      <c r="B89" s="22"/>
      <c r="C89" s="23"/>
      <c r="D89" s="23"/>
      <c r="E89" s="78"/>
      <c r="F89" s="97"/>
    </row>
    <row r="90" spans="1:6">
      <c r="A90" s="96"/>
      <c r="B90" s="22"/>
      <c r="C90" s="23"/>
      <c r="D90" s="23"/>
      <c r="E90" s="78"/>
      <c r="F90" s="97"/>
    </row>
    <row r="91" spans="1:6">
      <c r="A91" s="96"/>
      <c r="B91" s="22"/>
      <c r="C91" s="23"/>
      <c r="D91" s="23"/>
      <c r="E91" s="78"/>
      <c r="F91" s="97"/>
    </row>
    <row r="92" spans="1:6">
      <c r="A92" s="96"/>
      <c r="B92" s="22"/>
      <c r="C92" s="23"/>
      <c r="D92" s="23"/>
      <c r="E92" s="78"/>
      <c r="F92" s="97"/>
    </row>
    <row r="93" spans="1:6">
      <c r="A93" s="12"/>
      <c r="B93" s="6"/>
      <c r="C93" s="7"/>
      <c r="D93" s="7"/>
      <c r="E93" s="75"/>
      <c r="F93" s="15"/>
    </row>
    <row r="94" spans="1:6">
      <c r="A94" s="12"/>
      <c r="B94" s="6"/>
      <c r="C94" s="7"/>
      <c r="D94" s="7"/>
      <c r="E94" s="75"/>
      <c r="F94" s="15"/>
    </row>
    <row r="95" spans="1:6">
      <c r="A95" s="12"/>
      <c r="B95" s="6"/>
      <c r="C95" s="7"/>
      <c r="D95" s="7"/>
      <c r="E95" s="75"/>
      <c r="F95" s="15"/>
    </row>
    <row r="96" spans="1:6">
      <c r="A96" s="12"/>
      <c r="B96" s="6"/>
      <c r="C96" s="7"/>
      <c r="D96" s="7"/>
      <c r="E96" s="75"/>
      <c r="F96" s="15"/>
    </row>
    <row r="97" spans="1:28">
      <c r="A97" s="12"/>
      <c r="B97" s="6"/>
      <c r="C97" s="7"/>
      <c r="D97" s="7"/>
      <c r="E97" s="75"/>
      <c r="F97" s="15"/>
    </row>
    <row r="98" spans="1:28">
      <c r="A98" s="12"/>
      <c r="B98" s="6"/>
      <c r="C98" s="7"/>
      <c r="D98" s="7"/>
      <c r="E98" s="75"/>
      <c r="F98" s="15"/>
    </row>
    <row r="99" spans="1:28">
      <c r="A99" s="12"/>
      <c r="B99" s="6"/>
      <c r="C99" s="7"/>
      <c r="D99" s="7"/>
      <c r="E99" s="75"/>
      <c r="F99" s="15"/>
    </row>
    <row r="100" spans="1:28">
      <c r="A100" s="12"/>
      <c r="B100" s="6"/>
      <c r="C100" s="7"/>
      <c r="D100" s="7"/>
      <c r="E100" s="75"/>
      <c r="F100" s="15"/>
    </row>
    <row r="101" spans="1:28">
      <c r="A101" s="12"/>
      <c r="B101" s="6"/>
      <c r="C101" s="7"/>
      <c r="D101" s="7"/>
      <c r="E101" s="75"/>
      <c r="F101" s="15"/>
    </row>
    <row r="102" spans="1:28">
      <c r="A102" s="12"/>
      <c r="B102" s="6"/>
      <c r="C102" s="7"/>
      <c r="D102" s="7"/>
      <c r="E102" s="75"/>
      <c r="F102" s="15"/>
    </row>
    <row r="103" spans="1:28">
      <c r="A103" s="12"/>
      <c r="B103" s="6"/>
      <c r="C103" s="7"/>
      <c r="D103" s="7"/>
      <c r="E103" s="75"/>
      <c r="F103" s="15"/>
    </row>
    <row r="104" spans="1:28">
      <c r="A104" s="12"/>
      <c r="B104" s="6"/>
      <c r="C104" s="7"/>
      <c r="D104" s="7"/>
      <c r="E104" s="75"/>
      <c r="F104" s="15"/>
    </row>
    <row r="105" spans="1:28">
      <c r="A105" s="12"/>
      <c r="B105" s="6"/>
      <c r="C105" s="7"/>
      <c r="D105" s="7"/>
      <c r="E105" s="75"/>
      <c r="F105" s="15"/>
    </row>
    <row r="106" spans="1:28">
      <c r="A106" s="12"/>
      <c r="B106" s="6"/>
      <c r="C106" s="7"/>
      <c r="D106" s="7"/>
      <c r="E106" s="75"/>
      <c r="F106" s="15"/>
    </row>
    <row r="107" spans="1:28">
      <c r="A107" s="12"/>
      <c r="B107" s="6"/>
      <c r="C107" s="7"/>
      <c r="D107" s="7"/>
      <c r="E107" s="75"/>
      <c r="F107" s="15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</row>
    <row r="108" spans="1:28">
      <c r="A108" s="12"/>
      <c r="B108" s="6"/>
      <c r="C108" s="7"/>
      <c r="D108" s="7"/>
      <c r="E108" s="75"/>
      <c r="F108" s="15"/>
    </row>
    <row r="109" spans="1:28" s="73" customFormat="1">
      <c r="A109" s="81"/>
      <c r="B109" s="80"/>
      <c r="C109" s="82"/>
      <c r="D109" s="82"/>
      <c r="E109" s="83"/>
      <c r="F109" s="84"/>
      <c r="J109" s="91"/>
      <c r="K109" s="92"/>
      <c r="L109" s="93"/>
      <c r="M109" s="92"/>
      <c r="N109" s="92"/>
      <c r="O109" s="94"/>
      <c r="P109" s="92"/>
      <c r="Q109" s="92"/>
      <c r="R109" s="95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3.5" customHeight="1">
      <c r="A110"/>
      <c r="B110"/>
      <c r="C110"/>
      <c r="D110"/>
      <c r="E110" s="75"/>
      <c r="F110" s="15"/>
    </row>
    <row r="111" spans="1:28">
      <c r="A111" s="1"/>
      <c r="B111" s="1"/>
      <c r="C111" s="1"/>
      <c r="D111" s="1"/>
      <c r="E111" s="75"/>
      <c r="F111" s="15"/>
    </row>
    <row r="112" spans="1:28">
      <c r="A112" s="1"/>
      <c r="B112" s="1"/>
      <c r="C112" s="1"/>
      <c r="D112" s="1"/>
      <c r="E112" s="75"/>
      <c r="F112" s="15"/>
    </row>
    <row r="113" spans="1:6">
      <c r="A113" s="17"/>
      <c r="B113"/>
      <c r="C113" s="19"/>
      <c r="D113" s="19"/>
      <c r="E113" s="75"/>
      <c r="F113" s="15"/>
    </row>
    <row r="114" spans="1:6">
      <c r="A114" s="5"/>
      <c r="B114" s="5"/>
      <c r="C114" s="5"/>
      <c r="D114" s="5"/>
      <c r="E114" s="75"/>
      <c r="F114" s="15"/>
    </row>
    <row r="115" spans="1:6">
      <c r="A115" s="5"/>
      <c r="B115" s="5"/>
      <c r="C115" s="5"/>
      <c r="D115" s="5"/>
      <c r="E115" s="75"/>
      <c r="F115" s="15"/>
    </row>
    <row r="116" spans="1:6">
      <c r="A116" s="5"/>
      <c r="B116" s="5"/>
      <c r="C116" s="5"/>
      <c r="D116" s="5"/>
      <c r="E116" s="75"/>
      <c r="F116" s="15"/>
    </row>
    <row r="117" spans="1:6">
      <c r="A117" s="5"/>
      <c r="B117" s="5"/>
      <c r="C117" s="5"/>
      <c r="D117" s="5"/>
      <c r="E117" s="75"/>
      <c r="F117" s="15"/>
    </row>
    <row r="118" spans="1:6">
      <c r="A118" s="5"/>
      <c r="B118" s="5"/>
      <c r="C118" s="5"/>
      <c r="D118" s="5"/>
      <c r="E118" s="75"/>
      <c r="F118" s="15"/>
    </row>
    <row r="119" spans="1:6">
      <c r="A119" s="21"/>
      <c r="B119" s="22"/>
      <c r="C119" s="23"/>
      <c r="D119" s="23"/>
      <c r="E119" s="75"/>
      <c r="F119" s="15"/>
    </row>
    <row r="120" spans="1:6">
      <c r="A120" s="17"/>
      <c r="B120" s="18"/>
      <c r="C120" s="19"/>
      <c r="D120" s="19"/>
      <c r="E120" s="75"/>
      <c r="F120" s="15"/>
    </row>
    <row r="121" spans="1:6">
      <c r="A121" s="5"/>
      <c r="B121" s="5"/>
      <c r="C121" s="5"/>
      <c r="D121" s="5"/>
      <c r="E121" s="75"/>
      <c r="F121" s="15"/>
    </row>
    <row r="122" spans="1:6">
      <c r="A122" s="5"/>
      <c r="B122" s="5"/>
      <c r="C122" s="5"/>
      <c r="D122" s="5"/>
      <c r="E122" s="77"/>
      <c r="F122" s="5"/>
    </row>
    <row r="123" spans="1:6">
      <c r="A123" s="5"/>
      <c r="B123" s="5"/>
      <c r="C123" s="5"/>
      <c r="D123" s="5"/>
      <c r="E123" s="77"/>
      <c r="F123" s="5"/>
    </row>
    <row r="124" spans="1:6">
      <c r="A124" s="5"/>
      <c r="B124" s="5"/>
      <c r="C124" s="5"/>
      <c r="D124" s="5"/>
      <c r="E124" s="77"/>
      <c r="F124" s="5"/>
    </row>
    <row r="125" spans="1:6">
      <c r="A125" s="5"/>
      <c r="B125" s="5"/>
      <c r="C125" s="5"/>
      <c r="D125" s="5"/>
      <c r="E125" s="77"/>
      <c r="F125" s="5"/>
    </row>
    <row r="126" spans="1:6">
      <c r="A126" s="21"/>
      <c r="B126" s="22"/>
      <c r="C126" s="23"/>
      <c r="D126" s="23"/>
      <c r="E126" s="78"/>
      <c r="F126" s="24"/>
    </row>
    <row r="127" spans="1:6">
      <c r="A127" s="17"/>
      <c r="B127" s="18"/>
      <c r="C127" s="19"/>
      <c r="D127" s="19"/>
      <c r="E127" s="76"/>
      <c r="F127" s="20"/>
    </row>
    <row r="128" spans="1:6">
      <c r="A128" s="5"/>
      <c r="B128" s="5"/>
      <c r="C128" s="5"/>
      <c r="D128" s="5"/>
      <c r="E128" s="77"/>
      <c r="F128" s="5"/>
    </row>
    <row r="129" spans="1:6">
      <c r="A129" s="5"/>
      <c r="B129" s="5"/>
      <c r="C129" s="5"/>
      <c r="D129" s="5"/>
      <c r="E129" s="77"/>
      <c r="F129" s="5"/>
    </row>
    <row r="130" spans="1:6">
      <c r="A130" s="5"/>
      <c r="B130" s="5"/>
      <c r="C130" s="5"/>
      <c r="D130" s="5"/>
      <c r="E130" s="77"/>
      <c r="F130" s="5"/>
    </row>
    <row r="131" spans="1:6">
      <c r="A131" s="5"/>
      <c r="B131" s="5"/>
      <c r="C131" s="5"/>
      <c r="D131" s="5"/>
      <c r="E131" s="77"/>
      <c r="F131" s="5"/>
    </row>
    <row r="132" spans="1:6">
      <c r="A132" s="5"/>
      <c r="B132" s="5"/>
      <c r="C132" s="5"/>
      <c r="D132" s="5"/>
      <c r="E132" s="77"/>
      <c r="F132" s="5"/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65536"/>
  <sheetViews>
    <sheetView tabSelected="1" zoomScale="80" zoomScaleNormal="80" workbookViewId="0">
      <selection sqref="A1:I1"/>
    </sheetView>
  </sheetViews>
  <sheetFormatPr baseColWidth="10" defaultColWidth="12.7109375" defaultRowHeight="12.75"/>
  <cols>
    <col min="1" max="6" width="12.7109375" style="27"/>
    <col min="7" max="9" width="12.7109375" style="27" customWidth="1"/>
    <col min="10" max="10" width="12.5703125" style="27" customWidth="1"/>
    <col min="11" max="11" width="12.7109375" style="29" customWidth="1"/>
    <col min="12" max="12" width="12.7109375" style="27" customWidth="1"/>
    <col min="13" max="13" width="15.42578125" style="29" customWidth="1"/>
    <col min="14" max="14" width="12.7109375" style="27" customWidth="1"/>
    <col min="15" max="15" width="12.85546875" style="29" customWidth="1"/>
    <col min="16" max="16" width="12.7109375" style="27"/>
    <col min="17" max="17" width="11" style="27" customWidth="1"/>
    <col min="18" max="20" width="12.7109375" style="27"/>
    <col min="21" max="21" width="18.7109375" style="27" customWidth="1"/>
    <col min="22" max="38" width="12.7109375" style="27"/>
    <col min="39" max="40" width="12.7109375" style="25"/>
    <col min="41" max="41" width="12.7109375" style="51"/>
    <col min="42" max="42" width="12.7109375" style="52"/>
    <col min="43" max="45" width="12.7109375" style="25"/>
    <col min="46" max="46" width="12.7109375" style="53"/>
    <col min="47" max="49" width="12.7109375" style="25"/>
    <col min="50" max="50" width="12.7109375" style="54"/>
    <col min="51" max="51" width="12.7109375" style="43"/>
    <col min="52" max="84" width="12.7109375" style="31"/>
    <col min="85" max="142" width="12.7109375" style="25"/>
    <col min="143" max="16384" width="12.7109375" style="27"/>
  </cols>
  <sheetData>
    <row r="1" spans="1:256">
      <c r="A1" s="243" t="s">
        <v>114</v>
      </c>
      <c r="B1" s="243"/>
      <c r="C1" s="243"/>
      <c r="D1" s="243"/>
      <c r="E1" s="243"/>
      <c r="F1" s="243"/>
      <c r="G1" s="243"/>
      <c r="H1" s="243"/>
      <c r="I1" s="243"/>
      <c r="J1" s="58"/>
      <c r="K1" s="134" t="s">
        <v>101</v>
      </c>
      <c r="O1" s="55"/>
      <c r="R1" s="109">
        <v>1</v>
      </c>
      <c r="S1" s="109">
        <v>2</v>
      </c>
      <c r="T1" s="109">
        <v>3</v>
      </c>
      <c r="U1" s="109">
        <v>4</v>
      </c>
      <c r="V1" s="109">
        <v>5</v>
      </c>
      <c r="W1" s="109">
        <v>6</v>
      </c>
      <c r="X1" s="109"/>
      <c r="Y1" s="109"/>
      <c r="Z1" s="25"/>
      <c r="AA1" s="25"/>
      <c r="AC1" s="129">
        <v>1</v>
      </c>
      <c r="AD1" s="166">
        <f>+AC1+1</f>
        <v>2</v>
      </c>
      <c r="AE1" s="166">
        <f t="shared" ref="AE1:BH1" si="0">+AD1+1</f>
        <v>3</v>
      </c>
      <c r="AF1" s="166">
        <f t="shared" si="0"/>
        <v>4</v>
      </c>
      <c r="AG1" s="166">
        <f t="shared" si="0"/>
        <v>5</v>
      </c>
      <c r="AH1" s="166">
        <f t="shared" si="0"/>
        <v>6</v>
      </c>
      <c r="AI1" s="166">
        <f t="shared" si="0"/>
        <v>7</v>
      </c>
      <c r="AJ1" s="166">
        <f t="shared" si="0"/>
        <v>8</v>
      </c>
      <c r="AK1" s="166">
        <f t="shared" si="0"/>
        <v>9</v>
      </c>
      <c r="AL1" s="166">
        <f t="shared" si="0"/>
        <v>10</v>
      </c>
      <c r="AM1" s="166">
        <f t="shared" si="0"/>
        <v>11</v>
      </c>
      <c r="AN1" s="166">
        <f t="shared" si="0"/>
        <v>12</v>
      </c>
      <c r="AO1" s="166">
        <f t="shared" si="0"/>
        <v>13</v>
      </c>
      <c r="AP1" s="166">
        <f t="shared" si="0"/>
        <v>14</v>
      </c>
      <c r="AQ1" s="166">
        <f t="shared" si="0"/>
        <v>15</v>
      </c>
      <c r="AR1" s="166">
        <f t="shared" si="0"/>
        <v>16</v>
      </c>
      <c r="AS1" s="166">
        <f t="shared" si="0"/>
        <v>17</v>
      </c>
      <c r="AT1" s="166">
        <f t="shared" si="0"/>
        <v>18</v>
      </c>
      <c r="AU1" s="166">
        <f t="shared" si="0"/>
        <v>19</v>
      </c>
      <c r="AV1" s="166">
        <f t="shared" si="0"/>
        <v>20</v>
      </c>
      <c r="AW1" s="166">
        <f t="shared" si="0"/>
        <v>21</v>
      </c>
      <c r="AX1" s="166">
        <f t="shared" si="0"/>
        <v>22</v>
      </c>
      <c r="AY1" s="166">
        <f t="shared" si="0"/>
        <v>23</v>
      </c>
      <c r="AZ1" s="166">
        <f t="shared" si="0"/>
        <v>24</v>
      </c>
      <c r="BA1" s="166">
        <f t="shared" si="0"/>
        <v>25</v>
      </c>
      <c r="BB1" s="166">
        <f t="shared" si="0"/>
        <v>26</v>
      </c>
      <c r="BC1" s="166">
        <f t="shared" si="0"/>
        <v>27</v>
      </c>
      <c r="BD1" s="166">
        <f t="shared" si="0"/>
        <v>28</v>
      </c>
      <c r="BE1" s="166">
        <f t="shared" si="0"/>
        <v>29</v>
      </c>
      <c r="BF1" s="166">
        <f t="shared" si="0"/>
        <v>30</v>
      </c>
      <c r="BG1" s="166">
        <f t="shared" si="0"/>
        <v>31</v>
      </c>
      <c r="BH1" s="166">
        <f t="shared" si="0"/>
        <v>32</v>
      </c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5"/>
      <c r="ID1" s="25"/>
      <c r="IE1" s="25"/>
      <c r="IF1" s="25"/>
    </row>
    <row r="2" spans="1:256" ht="13.5" thickBot="1">
      <c r="B2" s="132" t="s">
        <v>113</v>
      </c>
      <c r="G2" s="132"/>
      <c r="J2" s="58"/>
      <c r="O2" s="59"/>
      <c r="Z2" s="25"/>
      <c r="AY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5"/>
      <c r="ID2" s="25"/>
      <c r="IE2" s="25"/>
      <c r="IF2" s="25"/>
    </row>
    <row r="3" spans="1:256" ht="14.25" customHeight="1">
      <c r="J3" s="58"/>
      <c r="P3" s="241" t="s">
        <v>47</v>
      </c>
      <c r="Q3" s="167">
        <v>1</v>
      </c>
      <c r="R3" s="110">
        <f>INDEX(MMULT($AC$3:$BH$8,$C$79:$H$110),$Q3,R$1)</f>
        <v>32</v>
      </c>
      <c r="S3" s="110">
        <f t="shared" ref="S3:W3" si="1">INDEX(MMULT($AC$3:$BH$8,$C$79:$H$110),$Q3,S$1)</f>
        <v>450.72931807180072</v>
      </c>
      <c r="T3" s="110">
        <f t="shared" si="1"/>
        <v>94.069477071268267</v>
      </c>
      <c r="U3" s="110">
        <f t="shared" si="1"/>
        <v>299.00067799999999</v>
      </c>
      <c r="V3" s="110">
        <f t="shared" si="1"/>
        <v>161.59191676275515</v>
      </c>
      <c r="W3" s="110">
        <f t="shared" si="1"/>
        <v>88.311394186379061</v>
      </c>
      <c r="X3" s="110"/>
      <c r="Y3" s="110"/>
      <c r="Z3" s="25"/>
      <c r="AA3" s="241" t="s">
        <v>112</v>
      </c>
      <c r="AB3" s="114">
        <v>1</v>
      </c>
      <c r="AC3" s="115">
        <f t="shared" ref="AC3:AR8" si="2">INDEX($C$79:$J$110,AC$1,$AB3)</f>
        <v>1</v>
      </c>
      <c r="AD3" s="115">
        <f t="shared" si="2"/>
        <v>1</v>
      </c>
      <c r="AE3" s="115">
        <f t="shared" si="2"/>
        <v>1</v>
      </c>
      <c r="AF3" s="115">
        <f t="shared" si="2"/>
        <v>1</v>
      </c>
      <c r="AG3" s="115">
        <f t="shared" si="2"/>
        <v>1</v>
      </c>
      <c r="AH3" s="115">
        <f t="shared" si="2"/>
        <v>1</v>
      </c>
      <c r="AI3" s="115">
        <f t="shared" si="2"/>
        <v>1</v>
      </c>
      <c r="AJ3" s="115">
        <f t="shared" si="2"/>
        <v>1</v>
      </c>
      <c r="AK3" s="115">
        <f t="shared" si="2"/>
        <v>1</v>
      </c>
      <c r="AL3" s="115">
        <f t="shared" si="2"/>
        <v>1</v>
      </c>
      <c r="AM3" s="115">
        <f t="shared" si="2"/>
        <v>1</v>
      </c>
      <c r="AN3" s="115">
        <f t="shared" si="2"/>
        <v>1</v>
      </c>
      <c r="AO3" s="115">
        <f t="shared" si="2"/>
        <v>1</v>
      </c>
      <c r="AP3" s="115">
        <f t="shared" si="2"/>
        <v>1</v>
      </c>
      <c r="AQ3" s="115">
        <f t="shared" si="2"/>
        <v>1</v>
      </c>
      <c r="AR3" s="115">
        <f t="shared" si="2"/>
        <v>1</v>
      </c>
      <c r="AS3" s="115">
        <f t="shared" ref="AS3:BH8" si="3">INDEX($C$79:$J$110,AS$1,$AB3)</f>
        <v>1</v>
      </c>
      <c r="AT3" s="115">
        <f t="shared" si="3"/>
        <v>1</v>
      </c>
      <c r="AU3" s="115">
        <f t="shared" si="3"/>
        <v>1</v>
      </c>
      <c r="AV3" s="115">
        <f t="shared" si="3"/>
        <v>1</v>
      </c>
      <c r="AW3" s="115">
        <f t="shared" si="3"/>
        <v>1</v>
      </c>
      <c r="AX3" s="115">
        <f t="shared" si="3"/>
        <v>1</v>
      </c>
      <c r="AY3" s="115">
        <f t="shared" si="3"/>
        <v>1</v>
      </c>
      <c r="AZ3" s="115">
        <f t="shared" si="3"/>
        <v>1</v>
      </c>
      <c r="BA3" s="115">
        <f t="shared" si="3"/>
        <v>1</v>
      </c>
      <c r="BB3" s="115">
        <f t="shared" si="3"/>
        <v>1</v>
      </c>
      <c r="BC3" s="115">
        <f t="shared" si="3"/>
        <v>1</v>
      </c>
      <c r="BD3" s="115">
        <f t="shared" si="3"/>
        <v>1</v>
      </c>
      <c r="BE3" s="115">
        <f t="shared" si="3"/>
        <v>1</v>
      </c>
      <c r="BF3" s="115">
        <f t="shared" si="3"/>
        <v>1</v>
      </c>
      <c r="BG3" s="115">
        <f t="shared" si="3"/>
        <v>1</v>
      </c>
      <c r="BH3" s="115">
        <f t="shared" si="3"/>
        <v>1</v>
      </c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5"/>
      <c r="ID3" s="25"/>
      <c r="IE3" s="25"/>
      <c r="IF3" s="25"/>
      <c r="IG3" s="25"/>
      <c r="IH3" s="25"/>
      <c r="II3" s="25"/>
      <c r="IJ3" s="25"/>
      <c r="IK3" s="25"/>
      <c r="IL3" s="25"/>
      <c r="IM3" s="25"/>
      <c r="IN3" s="25"/>
      <c r="IO3" s="25"/>
      <c r="IP3" s="25"/>
      <c r="IQ3" s="25"/>
      <c r="IR3" s="25"/>
      <c r="IS3" s="25"/>
      <c r="IT3" s="25"/>
      <c r="IU3" s="25"/>
      <c r="IV3" s="25"/>
    </row>
    <row r="4" spans="1:256">
      <c r="A4" s="164" t="s">
        <v>105</v>
      </c>
      <c r="B4" s="164" t="s">
        <v>106</v>
      </c>
      <c r="C4" s="164" t="s">
        <v>108</v>
      </c>
      <c r="D4" s="66" t="s">
        <v>43</v>
      </c>
      <c r="E4" s="130" t="s">
        <v>163</v>
      </c>
      <c r="G4" s="66" t="s">
        <v>44</v>
      </c>
      <c r="I4" s="66" t="s">
        <v>45</v>
      </c>
      <c r="J4" s="58"/>
      <c r="O4" s="60" t="s">
        <v>48</v>
      </c>
      <c r="P4" s="242"/>
      <c r="Q4" s="167">
        <v>2</v>
      </c>
      <c r="R4" s="110">
        <f t="shared" ref="R4:W8" si="4">INDEX(MMULT($AC$3:$BH$8,$C$79:$H$110),$Q4,R$1)</f>
        <v>450.72931807180072</v>
      </c>
      <c r="S4" s="110">
        <f t="shared" si="4"/>
        <v>7676.9513479493098</v>
      </c>
      <c r="T4" s="110">
        <f t="shared" si="4"/>
        <v>1328.942660539718</v>
      </c>
      <c r="U4" s="110">
        <f t="shared" si="4"/>
        <v>4032.6582243042108</v>
      </c>
      <c r="V4" s="110">
        <f t="shared" si="4"/>
        <v>2322.8462100287729</v>
      </c>
      <c r="W4" s="110">
        <f t="shared" si="4"/>
        <v>1313.9520519004129</v>
      </c>
      <c r="X4" s="110"/>
      <c r="Y4" s="110"/>
      <c r="Z4" s="25"/>
      <c r="AA4" s="242"/>
      <c r="AB4" s="114">
        <v>2</v>
      </c>
      <c r="AC4" s="115">
        <f t="shared" si="2"/>
        <v>23.3271375464684</v>
      </c>
      <c r="AD4" s="115">
        <f t="shared" si="2"/>
        <v>6.2972292191435768</v>
      </c>
      <c r="AE4" s="115">
        <f t="shared" si="2"/>
        <v>18.877551020408163</v>
      </c>
      <c r="AF4" s="115">
        <f t="shared" si="2"/>
        <v>17.518248175182482</v>
      </c>
      <c r="AG4" s="115">
        <f t="shared" si="2"/>
        <v>8.25</v>
      </c>
      <c r="AH4" s="115">
        <f t="shared" si="2"/>
        <v>12.110726643598616</v>
      </c>
      <c r="AI4" s="115">
        <f t="shared" si="2"/>
        <v>11.96236559139785</v>
      </c>
      <c r="AJ4" s="115">
        <f t="shared" si="2"/>
        <v>27.768595041322314</v>
      </c>
      <c r="AK4" s="115">
        <f t="shared" si="2"/>
        <v>12.615384615384615</v>
      </c>
      <c r="AL4" s="115">
        <f t="shared" si="2"/>
        <v>13.636363636363637</v>
      </c>
      <c r="AM4" s="115">
        <f t="shared" si="2"/>
        <v>11.39240506329114</v>
      </c>
      <c r="AN4" s="115">
        <f t="shared" si="2"/>
        <v>19.787234042553191</v>
      </c>
      <c r="AO4" s="115">
        <f t="shared" si="2"/>
        <v>31.642512077294686</v>
      </c>
      <c r="AP4" s="115">
        <f t="shared" si="2"/>
        <v>16</v>
      </c>
      <c r="AQ4" s="115">
        <f t="shared" si="2"/>
        <v>14.285714285714286</v>
      </c>
      <c r="AR4" s="115">
        <f t="shared" si="2"/>
        <v>8.6086086086086091</v>
      </c>
      <c r="AS4" s="115">
        <f t="shared" si="3"/>
        <v>18.159806295399516</v>
      </c>
      <c r="AT4" s="115">
        <f t="shared" si="3"/>
        <v>12.213740458015268</v>
      </c>
      <c r="AU4" s="115">
        <f t="shared" si="3"/>
        <v>15.186915887850468</v>
      </c>
      <c r="AV4" s="115">
        <f t="shared" si="3"/>
        <v>5.6994818652849739</v>
      </c>
      <c r="AW4" s="115">
        <f t="shared" si="3"/>
        <v>8.4905660377358494</v>
      </c>
      <c r="AX4" s="115">
        <f t="shared" si="3"/>
        <v>22.954545454545453</v>
      </c>
      <c r="AY4" s="115">
        <f t="shared" si="3"/>
        <v>4.5</v>
      </c>
      <c r="AZ4" s="115">
        <f t="shared" si="3"/>
        <v>16.3</v>
      </c>
      <c r="BA4" s="115">
        <f t="shared" si="3"/>
        <v>22.520107238605899</v>
      </c>
      <c r="BB4" s="115">
        <f t="shared" si="3"/>
        <v>11.586901763224182</v>
      </c>
      <c r="BC4" s="115">
        <f t="shared" si="3"/>
        <v>9.4298245614035086</v>
      </c>
      <c r="BD4" s="115">
        <f t="shared" si="3"/>
        <v>6.2023385866802236</v>
      </c>
      <c r="BE4" s="115">
        <f t="shared" si="3"/>
        <v>8.2706766917293226</v>
      </c>
      <c r="BF4" s="115">
        <f t="shared" si="3"/>
        <v>14.9</v>
      </c>
      <c r="BG4" s="115">
        <f t="shared" si="3"/>
        <v>8.0979284369114879</v>
      </c>
      <c r="BH4" s="115">
        <f t="shared" si="3"/>
        <v>12.13640922768305</v>
      </c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</row>
    <row r="5" spans="1:256">
      <c r="A5" s="164" t="s">
        <v>104</v>
      </c>
      <c r="B5" s="164" t="s">
        <v>107</v>
      </c>
      <c r="C5" s="164" t="s">
        <v>109</v>
      </c>
      <c r="D5" s="66"/>
      <c r="E5" s="130" t="s">
        <v>167</v>
      </c>
      <c r="G5" s="66"/>
      <c r="I5" s="66" t="s">
        <v>49</v>
      </c>
      <c r="J5" s="58"/>
      <c r="P5" s="242"/>
      <c r="Q5" s="167">
        <v>3</v>
      </c>
      <c r="R5" s="110">
        <f t="shared" si="4"/>
        <v>94.069477071268267</v>
      </c>
      <c r="S5" s="110">
        <f t="shared" si="4"/>
        <v>1328.942660539718</v>
      </c>
      <c r="T5" s="110">
        <f t="shared" si="4"/>
        <v>312.61489301973069</v>
      </c>
      <c r="U5" s="110">
        <f t="shared" si="4"/>
        <v>871.20704510382814</v>
      </c>
      <c r="V5" s="110">
        <f t="shared" si="4"/>
        <v>504.07003099822259</v>
      </c>
      <c r="W5" s="110">
        <f t="shared" si="4"/>
        <v>252.62033775293582</v>
      </c>
      <c r="X5" s="110"/>
      <c r="Y5" s="110"/>
      <c r="Z5" s="25"/>
      <c r="AA5" s="242"/>
      <c r="AB5" s="114">
        <v>3</v>
      </c>
      <c r="AC5" s="115">
        <f t="shared" si="2"/>
        <v>2.2889842632331905</v>
      </c>
      <c r="AD5" s="115">
        <f t="shared" si="2"/>
        <v>3.3707865168539324</v>
      </c>
      <c r="AE5" s="115">
        <f t="shared" si="2"/>
        <v>1.8726591760299625</v>
      </c>
      <c r="AF5" s="115">
        <f t="shared" si="2"/>
        <v>2.3668639053254439</v>
      </c>
      <c r="AG5" s="115">
        <f t="shared" si="2"/>
        <v>2.2471910112359552</v>
      </c>
      <c r="AH5" s="115">
        <f t="shared" si="2"/>
        <v>1.9780219780219781</v>
      </c>
      <c r="AI5" s="115">
        <f t="shared" si="2"/>
        <v>3.0944625407166124</v>
      </c>
      <c r="AJ5" s="115">
        <f t="shared" si="2"/>
        <v>3.0710172744721689</v>
      </c>
      <c r="AK5" s="115">
        <f t="shared" si="2"/>
        <v>4.1139240506329111</v>
      </c>
      <c r="AL5" s="115">
        <f t="shared" si="2"/>
        <v>3.6363636363636362</v>
      </c>
      <c r="AM5" s="115">
        <f t="shared" si="2"/>
        <v>4.4334975369458132</v>
      </c>
      <c r="AN5" s="115">
        <f t="shared" si="2"/>
        <v>1.9125683060109289</v>
      </c>
      <c r="AO5" s="115">
        <f t="shared" si="2"/>
        <v>3.4364261168384878</v>
      </c>
      <c r="AP5" s="115">
        <f t="shared" si="2"/>
        <v>1.6501650165016502</v>
      </c>
      <c r="AQ5" s="115">
        <f t="shared" si="2"/>
        <v>4.5936395759717312</v>
      </c>
      <c r="AR5" s="115">
        <f t="shared" si="2"/>
        <v>2.4122807017543861</v>
      </c>
      <c r="AS5" s="115">
        <f t="shared" si="3"/>
        <v>2.2662889518413598</v>
      </c>
      <c r="AT5" s="115">
        <f t="shared" si="3"/>
        <v>4.3209876543209873</v>
      </c>
      <c r="AU5" s="115">
        <f t="shared" si="3"/>
        <v>2.2727272727272729</v>
      </c>
      <c r="AV5" s="115">
        <f t="shared" si="3"/>
        <v>3.5483870967741935</v>
      </c>
      <c r="AW5" s="115">
        <f t="shared" si="3"/>
        <v>2.7777777777777777</v>
      </c>
      <c r="AX5" s="115">
        <f t="shared" si="3"/>
        <v>1.9830028328611897</v>
      </c>
      <c r="AY5" s="115">
        <f t="shared" si="3"/>
        <v>3.9215686274509802</v>
      </c>
      <c r="AZ5" s="115">
        <f t="shared" si="3"/>
        <v>2.9</v>
      </c>
      <c r="BA5" s="115">
        <f t="shared" si="3"/>
        <v>6.2</v>
      </c>
      <c r="BB5" s="115">
        <f t="shared" si="3"/>
        <v>1.4598540145985401</v>
      </c>
      <c r="BC5" s="115">
        <f t="shared" si="3"/>
        <v>4.2709867452135493</v>
      </c>
      <c r="BD5" s="115">
        <f t="shared" si="3"/>
        <v>2.1077283372365341</v>
      </c>
      <c r="BE5" s="115">
        <f t="shared" si="3"/>
        <v>1.7804154302670623</v>
      </c>
      <c r="BF5" s="115">
        <f t="shared" si="3"/>
        <v>3.1</v>
      </c>
      <c r="BG5" s="115">
        <f t="shared" si="3"/>
        <v>2.2172949002217295</v>
      </c>
      <c r="BH5" s="115">
        <f t="shared" si="3"/>
        <v>2.4636058230683089</v>
      </c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ht="15.75" customHeight="1" thickBot="1">
      <c r="A6" s="162" t="s">
        <v>54</v>
      </c>
      <c r="B6" s="163" t="s">
        <v>55</v>
      </c>
      <c r="C6" s="163" t="s">
        <v>57</v>
      </c>
      <c r="D6" s="163" t="s">
        <v>48</v>
      </c>
      <c r="E6" s="163"/>
      <c r="G6" s="163" t="s">
        <v>48</v>
      </c>
      <c r="I6" s="163" t="s">
        <v>48</v>
      </c>
      <c r="J6" s="58"/>
      <c r="K6" s="244" t="s">
        <v>58</v>
      </c>
      <c r="L6" s="244"/>
      <c r="M6" s="110">
        <f>INDEX(MMULT($AC$23:$BH$23,$B$79:$B$110),1,1)</f>
        <v>34.489953189213381</v>
      </c>
      <c r="P6" s="242"/>
      <c r="Q6" s="167">
        <v>4</v>
      </c>
      <c r="R6" s="110">
        <f t="shared" si="4"/>
        <v>299.00067799999999</v>
      </c>
      <c r="S6" s="110">
        <f t="shared" si="4"/>
        <v>4032.6582243042108</v>
      </c>
      <c r="T6" s="110">
        <f t="shared" si="4"/>
        <v>871.20704510382814</v>
      </c>
      <c r="U6" s="110">
        <f t="shared" si="4"/>
        <v>3147.0908325262922</v>
      </c>
      <c r="V6" s="110">
        <f t="shared" si="4"/>
        <v>1561.3614322122419</v>
      </c>
      <c r="W6" s="110">
        <f t="shared" si="4"/>
        <v>855.42055744292281</v>
      </c>
      <c r="X6" s="110"/>
      <c r="Y6" s="110"/>
      <c r="Z6" s="25"/>
      <c r="AA6" s="242"/>
      <c r="AB6" s="114">
        <v>4</v>
      </c>
      <c r="AC6" s="115">
        <f t="shared" si="2"/>
        <v>7</v>
      </c>
      <c r="AD6" s="115">
        <f t="shared" si="2"/>
        <v>9</v>
      </c>
      <c r="AE6" s="115">
        <f t="shared" si="2"/>
        <v>11</v>
      </c>
      <c r="AF6" s="115">
        <f t="shared" si="2"/>
        <v>6</v>
      </c>
      <c r="AG6" s="115">
        <f t="shared" si="2"/>
        <v>13</v>
      </c>
      <c r="AH6" s="115">
        <f t="shared" si="2"/>
        <v>19</v>
      </c>
      <c r="AI6" s="115">
        <f t="shared" si="2"/>
        <v>11</v>
      </c>
      <c r="AJ6" s="115">
        <f t="shared" si="2"/>
        <v>12</v>
      </c>
      <c r="AK6" s="115">
        <f t="shared" si="2"/>
        <v>10</v>
      </c>
      <c r="AL6" s="115">
        <f t="shared" si="2"/>
        <v>17</v>
      </c>
      <c r="AM6" s="115">
        <f t="shared" si="2"/>
        <v>10</v>
      </c>
      <c r="AN6" s="115">
        <f t="shared" si="2"/>
        <v>5</v>
      </c>
      <c r="AO6" s="115">
        <f t="shared" si="2"/>
        <v>5</v>
      </c>
      <c r="AP6" s="115">
        <f t="shared" si="2"/>
        <v>6</v>
      </c>
      <c r="AQ6" s="115">
        <f t="shared" si="2"/>
        <v>10</v>
      </c>
      <c r="AR6" s="115">
        <f t="shared" si="2"/>
        <v>9</v>
      </c>
      <c r="AS6" s="115">
        <f t="shared" si="3"/>
        <v>8</v>
      </c>
      <c r="AT6" s="115">
        <f t="shared" si="3"/>
        <v>11.019474000000001</v>
      </c>
      <c r="AU6" s="115">
        <f t="shared" si="3"/>
        <v>12</v>
      </c>
      <c r="AV6" s="115">
        <f t="shared" si="3"/>
        <v>7</v>
      </c>
      <c r="AW6" s="115">
        <f t="shared" si="3"/>
        <v>5</v>
      </c>
      <c r="AX6" s="115">
        <f t="shared" si="3"/>
        <v>4</v>
      </c>
      <c r="AY6" s="115">
        <f t="shared" si="3"/>
        <v>7</v>
      </c>
      <c r="AZ6" s="115">
        <f t="shared" si="3"/>
        <v>9</v>
      </c>
      <c r="BA6" s="115">
        <f t="shared" si="3"/>
        <v>6</v>
      </c>
      <c r="BB6" s="115">
        <f t="shared" si="3"/>
        <v>11</v>
      </c>
      <c r="BC6" s="115">
        <f t="shared" si="3"/>
        <v>9</v>
      </c>
      <c r="BD6" s="115">
        <f t="shared" si="3"/>
        <v>12</v>
      </c>
      <c r="BE6" s="115">
        <f t="shared" si="3"/>
        <v>8.981204</v>
      </c>
      <c r="BF6" s="115">
        <f t="shared" si="3"/>
        <v>8</v>
      </c>
      <c r="BG6" s="115">
        <f t="shared" si="3"/>
        <v>8</v>
      </c>
      <c r="BH6" s="115">
        <f t="shared" si="3"/>
        <v>13</v>
      </c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</row>
    <row r="7" spans="1:256">
      <c r="A7" s="158">
        <f>COUNT(A79:A110)</f>
        <v>32</v>
      </c>
      <c r="B7" s="158">
        <f>COUNT(C79:J79)</f>
        <v>6</v>
      </c>
      <c r="C7" s="159">
        <v>0.95</v>
      </c>
      <c r="D7" s="160">
        <f>+$C$23/$C$25</f>
        <v>0.5873866451648978</v>
      </c>
      <c r="E7" s="160">
        <f>SQRT(D7)</f>
        <v>0.76641153772950066</v>
      </c>
      <c r="G7" s="161">
        <f>+$E$23/$E$24</f>
        <v>7.4025974173282405</v>
      </c>
      <c r="I7" s="171">
        <f>FDIST(G7,($B$7-1),($A$7-$B$7))</f>
        <v>1.9705116885720253E-4</v>
      </c>
      <c r="J7" s="58"/>
      <c r="K7" s="244" t="s">
        <v>60</v>
      </c>
      <c r="L7" s="244"/>
      <c r="M7" s="110">
        <f>INDEX(MMULT($AC$21:$BH$21,$B$79:$B$110),1,1)</f>
        <v>36.915700259836569</v>
      </c>
      <c r="N7" s="57"/>
      <c r="O7" s="57"/>
      <c r="P7" s="242"/>
      <c r="Q7" s="167">
        <v>5</v>
      </c>
      <c r="R7" s="110">
        <f t="shared" si="4"/>
        <v>161.59191676275515</v>
      </c>
      <c r="S7" s="110">
        <f t="shared" si="4"/>
        <v>2322.8462100287729</v>
      </c>
      <c r="T7" s="110">
        <f t="shared" si="4"/>
        <v>504.07003099822259</v>
      </c>
      <c r="U7" s="110">
        <f t="shared" si="4"/>
        <v>1561.3614322122419</v>
      </c>
      <c r="V7" s="110">
        <f t="shared" si="4"/>
        <v>1166.6733504683207</v>
      </c>
      <c r="W7" s="110">
        <f t="shared" si="4"/>
        <v>461.23326557257491</v>
      </c>
      <c r="X7" s="110"/>
      <c r="Y7" s="110"/>
      <c r="Z7" s="25"/>
      <c r="AA7" s="242"/>
      <c r="AB7" s="114">
        <v>5</v>
      </c>
      <c r="AC7" s="115">
        <f t="shared" si="2"/>
        <v>2.4320457796852648</v>
      </c>
      <c r="AD7" s="115">
        <f t="shared" si="2"/>
        <v>7.0224719101123592</v>
      </c>
      <c r="AE7" s="115">
        <f t="shared" si="2"/>
        <v>1.8726591760299625</v>
      </c>
      <c r="AF7" s="115">
        <f t="shared" si="2"/>
        <v>1.1834319526627219</v>
      </c>
      <c r="AG7" s="115">
        <f t="shared" si="2"/>
        <v>2.9962546816479403</v>
      </c>
      <c r="AH7" s="115">
        <f t="shared" si="2"/>
        <v>9.2307692307692299</v>
      </c>
      <c r="AI7" s="115">
        <f t="shared" si="2"/>
        <v>6.1889250814332248</v>
      </c>
      <c r="AJ7" s="115">
        <f t="shared" si="2"/>
        <v>1.3435700575815739</v>
      </c>
      <c r="AK7" s="115">
        <f t="shared" si="2"/>
        <v>1.5822784810126582</v>
      </c>
      <c r="AL7" s="115">
        <f t="shared" si="2"/>
        <v>9.0909090909090917</v>
      </c>
      <c r="AM7" s="115">
        <f t="shared" si="2"/>
        <v>4.6798029556650249</v>
      </c>
      <c r="AN7" s="115">
        <f t="shared" si="2"/>
        <v>2.1857923497267762</v>
      </c>
      <c r="AO7" s="115">
        <f t="shared" si="2"/>
        <v>15</v>
      </c>
      <c r="AP7" s="115">
        <f t="shared" si="2"/>
        <v>8.9108910891089117</v>
      </c>
      <c r="AQ7" s="115">
        <f t="shared" si="2"/>
        <v>7.0671378091872787</v>
      </c>
      <c r="AR7" s="115">
        <f t="shared" si="2"/>
        <v>4.6052631578947372</v>
      </c>
      <c r="AS7" s="115">
        <f t="shared" si="3"/>
        <v>2.2662889518413598</v>
      </c>
      <c r="AT7" s="115">
        <f t="shared" si="3"/>
        <v>7.4074074074074074</v>
      </c>
      <c r="AU7" s="115">
        <f t="shared" si="3"/>
        <v>8.0808080808080813</v>
      </c>
      <c r="AV7" s="115">
        <f t="shared" si="3"/>
        <v>4.193548387096774</v>
      </c>
      <c r="AW7" s="115">
        <f t="shared" si="3"/>
        <v>0.55555555555555558</v>
      </c>
      <c r="AX7" s="115">
        <f t="shared" si="3"/>
        <v>1.4164305949008498</v>
      </c>
      <c r="AY7" s="115">
        <f t="shared" si="3"/>
        <v>10.784313725490197</v>
      </c>
      <c r="AZ7" s="115">
        <f t="shared" si="3"/>
        <v>5</v>
      </c>
      <c r="BA7" s="115">
        <f t="shared" si="3"/>
        <v>6.9078947368421053</v>
      </c>
      <c r="BB7" s="115">
        <f t="shared" si="3"/>
        <v>8.0291970802919703</v>
      </c>
      <c r="BC7" s="115">
        <f t="shared" si="3"/>
        <v>3.8291605301914582</v>
      </c>
      <c r="BD7" s="115">
        <f t="shared" si="3"/>
        <v>1.9906323185011709</v>
      </c>
      <c r="BE7" s="115">
        <f t="shared" si="3"/>
        <v>2.6706231454005933</v>
      </c>
      <c r="BF7" s="115">
        <f t="shared" si="3"/>
        <v>5.5</v>
      </c>
      <c r="BG7" s="115">
        <f t="shared" si="3"/>
        <v>4.6563192904656319</v>
      </c>
      <c r="BH7" s="115">
        <f t="shared" si="3"/>
        <v>2.9115341545352744</v>
      </c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  <c r="FX7" s="25"/>
      <c r="FY7" s="25"/>
      <c r="FZ7" s="25"/>
      <c r="GA7" s="25"/>
      <c r="GB7" s="25"/>
      <c r="GC7" s="25"/>
      <c r="GD7" s="25"/>
      <c r="GE7" s="25"/>
      <c r="GF7" s="25"/>
      <c r="GG7" s="25"/>
      <c r="GH7" s="25"/>
      <c r="GI7" s="25"/>
      <c r="GJ7" s="25"/>
      <c r="GK7" s="25"/>
      <c r="GL7" s="25"/>
      <c r="GM7" s="25"/>
      <c r="GN7" s="25"/>
      <c r="GO7" s="25"/>
      <c r="GP7" s="25"/>
      <c r="GQ7" s="25"/>
      <c r="GR7" s="25"/>
      <c r="GS7" s="25"/>
      <c r="GT7" s="25"/>
      <c r="GU7" s="25"/>
      <c r="GV7" s="25"/>
      <c r="GW7" s="25"/>
      <c r="GX7" s="25"/>
      <c r="GY7" s="25"/>
      <c r="GZ7" s="25"/>
      <c r="HA7" s="25"/>
      <c r="HB7" s="25"/>
      <c r="HC7" s="25"/>
      <c r="HD7" s="25"/>
      <c r="HE7" s="25"/>
      <c r="HF7" s="25"/>
      <c r="HG7" s="25"/>
      <c r="HH7" s="25"/>
      <c r="HI7" s="25"/>
      <c r="HJ7" s="25"/>
      <c r="HK7" s="25"/>
      <c r="HL7" s="25"/>
      <c r="HM7" s="25"/>
      <c r="HN7" s="25"/>
      <c r="HO7" s="25"/>
      <c r="HP7" s="25"/>
      <c r="HQ7" s="25"/>
      <c r="HR7" s="25"/>
      <c r="HS7" s="25"/>
      <c r="HT7" s="25"/>
      <c r="HU7" s="25"/>
      <c r="HV7" s="25"/>
      <c r="HW7" s="25"/>
      <c r="HX7" s="25"/>
      <c r="HY7" s="25"/>
      <c r="HZ7" s="25"/>
      <c r="IA7" s="25"/>
      <c r="IB7" s="25"/>
      <c r="IC7" s="25"/>
      <c r="ID7" s="25"/>
      <c r="IE7" s="25"/>
      <c r="IF7" s="25"/>
    </row>
    <row r="8" spans="1:256">
      <c r="J8" s="58"/>
      <c r="K8" s="245" t="s">
        <v>62</v>
      </c>
      <c r="L8" s="245"/>
      <c r="M8" s="110">
        <f>+B11*B11</f>
        <v>0.96989740134508906</v>
      </c>
      <c r="P8" s="242"/>
      <c r="Q8" s="167">
        <v>6</v>
      </c>
      <c r="R8" s="110">
        <f t="shared" si="4"/>
        <v>88.311394186379061</v>
      </c>
      <c r="S8" s="110">
        <f t="shared" si="4"/>
        <v>1313.9520519004129</v>
      </c>
      <c r="T8" s="110">
        <f t="shared" si="4"/>
        <v>252.62033775293582</v>
      </c>
      <c r="U8" s="110">
        <f t="shared" si="4"/>
        <v>855.42055744292281</v>
      </c>
      <c r="V8" s="110">
        <f t="shared" si="4"/>
        <v>461.23326557257491</v>
      </c>
      <c r="W8" s="110">
        <f t="shared" si="4"/>
        <v>285.43552138026598</v>
      </c>
      <c r="X8" s="110"/>
      <c r="Y8" s="110"/>
      <c r="Z8" s="25"/>
      <c r="AA8" s="242"/>
      <c r="AB8" s="114">
        <v>6</v>
      </c>
      <c r="AC8" s="115">
        <f t="shared" si="2"/>
        <v>2.7881040892193307</v>
      </c>
      <c r="AD8" s="115">
        <f t="shared" si="2"/>
        <v>2.5188916876574305</v>
      </c>
      <c r="AE8" s="115">
        <f t="shared" si="2"/>
        <v>5.1020408163265305</v>
      </c>
      <c r="AF8" s="115">
        <f t="shared" si="2"/>
        <v>2.4330900243309004</v>
      </c>
      <c r="AG8" s="115">
        <f t="shared" si="2"/>
        <v>0.5</v>
      </c>
      <c r="AH8" s="115">
        <f t="shared" si="2"/>
        <v>4.6712802768166091</v>
      </c>
      <c r="AI8" s="115">
        <f t="shared" si="2"/>
        <v>2.28494623655914</v>
      </c>
      <c r="AJ8" s="115">
        <f t="shared" si="2"/>
        <v>2.1487603305785123</v>
      </c>
      <c r="AK8" s="115">
        <f t="shared" si="2"/>
        <v>2.1538461538461537</v>
      </c>
      <c r="AL8" s="115">
        <f t="shared" si="2"/>
        <v>2.0202020202020203</v>
      </c>
      <c r="AM8" s="115">
        <f t="shared" si="2"/>
        <v>3.3755274261603376</v>
      </c>
      <c r="AN8" s="115">
        <f t="shared" si="2"/>
        <v>4.4680851063829783</v>
      </c>
      <c r="AO8" s="115">
        <f t="shared" si="2"/>
        <v>2.6570048309178742</v>
      </c>
      <c r="AP8" s="115">
        <f t="shared" si="2"/>
        <v>2.1333333333333333</v>
      </c>
      <c r="AQ8" s="115">
        <f t="shared" si="2"/>
        <v>4.3367346938775508</v>
      </c>
      <c r="AR8" s="115">
        <f t="shared" si="2"/>
        <v>2.8028028028028027</v>
      </c>
      <c r="AS8" s="115">
        <f t="shared" si="3"/>
        <v>4.358353510895884</v>
      </c>
      <c r="AT8" s="115">
        <f t="shared" si="3"/>
        <v>3.3078880407124682</v>
      </c>
      <c r="AU8" s="115">
        <f t="shared" si="3"/>
        <v>4.2056074766355138</v>
      </c>
      <c r="AV8" s="115">
        <f t="shared" si="3"/>
        <v>1.5544041450777202</v>
      </c>
      <c r="AW8" s="115">
        <f t="shared" si="3"/>
        <v>0.47169811320754718</v>
      </c>
      <c r="AX8" s="115">
        <f t="shared" si="3"/>
        <v>2.5</v>
      </c>
      <c r="AY8" s="115">
        <f t="shared" si="3"/>
        <v>1.75</v>
      </c>
      <c r="AZ8" s="115">
        <f t="shared" si="3"/>
        <v>2.9</v>
      </c>
      <c r="BA8" s="115">
        <f t="shared" si="3"/>
        <v>2.6809651474530831</v>
      </c>
      <c r="BB8" s="115">
        <f t="shared" si="3"/>
        <v>4.2821158690176322</v>
      </c>
      <c r="BC8" s="115">
        <f t="shared" si="3"/>
        <v>1.4254385964912282</v>
      </c>
      <c r="BD8" s="115">
        <f t="shared" si="3"/>
        <v>2.7961362480935437</v>
      </c>
      <c r="BE8" s="115">
        <f t="shared" si="3"/>
        <v>2.255639097744361</v>
      </c>
      <c r="BF8" s="115">
        <f t="shared" si="3"/>
        <v>2.7</v>
      </c>
      <c r="BG8" s="115">
        <f t="shared" si="3"/>
        <v>1.3182674199623352</v>
      </c>
      <c r="BH8" s="115">
        <f t="shared" si="3"/>
        <v>3.4102306920762286</v>
      </c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  <c r="FX8" s="25"/>
      <c r="FY8" s="25"/>
      <c r="FZ8" s="25"/>
      <c r="GA8" s="25"/>
      <c r="GB8" s="25"/>
      <c r="GC8" s="25"/>
      <c r="GD8" s="25"/>
      <c r="GE8" s="25"/>
      <c r="GF8" s="25"/>
      <c r="GG8" s="25"/>
      <c r="GH8" s="25"/>
      <c r="GI8" s="25"/>
      <c r="GJ8" s="25"/>
      <c r="GK8" s="25"/>
      <c r="GL8" s="25"/>
      <c r="GM8" s="25"/>
      <c r="GN8" s="25"/>
      <c r="GO8" s="25"/>
      <c r="GP8" s="25"/>
      <c r="GQ8" s="25"/>
      <c r="GR8" s="25"/>
      <c r="GS8" s="25"/>
      <c r="GT8" s="25"/>
      <c r="GU8" s="25"/>
      <c r="GV8" s="25"/>
      <c r="GW8" s="25"/>
      <c r="GX8" s="25"/>
      <c r="GY8" s="25"/>
      <c r="GZ8" s="25"/>
      <c r="HA8" s="25"/>
      <c r="HB8" s="25"/>
      <c r="HC8" s="25"/>
      <c r="HD8" s="25"/>
      <c r="HE8" s="25"/>
      <c r="HF8" s="25"/>
      <c r="HG8" s="25"/>
      <c r="HH8" s="25"/>
      <c r="HI8" s="25"/>
      <c r="HJ8" s="25"/>
      <c r="HK8" s="25"/>
      <c r="HL8" s="25"/>
      <c r="HM8" s="25"/>
      <c r="HN8" s="25"/>
      <c r="HO8" s="25"/>
      <c r="HP8" s="25"/>
      <c r="HQ8" s="25"/>
      <c r="HR8" s="25"/>
      <c r="HS8" s="25"/>
      <c r="HT8" s="25"/>
      <c r="HU8" s="25"/>
      <c r="HV8" s="25"/>
      <c r="HW8" s="25"/>
      <c r="HX8" s="25"/>
      <c r="HY8" s="25"/>
      <c r="HZ8" s="25"/>
      <c r="IA8" s="25"/>
      <c r="IB8" s="25"/>
      <c r="IC8" s="25"/>
      <c r="ID8" s="25"/>
      <c r="IE8" s="25"/>
      <c r="IF8" s="25"/>
    </row>
    <row r="9" spans="1:256">
      <c r="A9" s="137" t="s">
        <v>103</v>
      </c>
      <c r="B9" s="137" t="s">
        <v>42</v>
      </c>
      <c r="C9" s="137" t="s">
        <v>94</v>
      </c>
      <c r="D9" s="137" t="s">
        <v>92</v>
      </c>
      <c r="E9" s="137" t="s">
        <v>90</v>
      </c>
      <c r="F9" s="139" t="s">
        <v>65</v>
      </c>
      <c r="G9" s="139" t="s">
        <v>66</v>
      </c>
      <c r="H9" s="137" t="s">
        <v>98</v>
      </c>
      <c r="I9" s="137" t="s">
        <v>96</v>
      </c>
      <c r="J9" s="58"/>
      <c r="K9" s="246" t="s">
        <v>63</v>
      </c>
      <c r="L9" s="247"/>
      <c r="M9" s="248"/>
      <c r="P9" s="242"/>
      <c r="Q9" s="167"/>
      <c r="R9" s="110"/>
      <c r="S9" s="110"/>
      <c r="T9" s="110"/>
      <c r="U9" s="110"/>
      <c r="V9" s="110"/>
      <c r="W9" s="110"/>
      <c r="X9" s="110"/>
      <c r="Y9" s="110"/>
      <c r="Z9" s="25"/>
      <c r="AA9" s="242"/>
      <c r="AB9" s="114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  <c r="FX9" s="25"/>
      <c r="FY9" s="25"/>
      <c r="FZ9" s="25"/>
      <c r="GA9" s="25"/>
      <c r="GB9" s="25"/>
      <c r="GC9" s="25"/>
      <c r="GD9" s="25"/>
      <c r="GE9" s="25"/>
      <c r="GF9" s="25"/>
      <c r="GG9" s="25"/>
      <c r="GH9" s="25"/>
      <c r="GI9" s="25"/>
      <c r="GJ9" s="25"/>
      <c r="GK9" s="25"/>
      <c r="GL9" s="25"/>
      <c r="GM9" s="25"/>
      <c r="GN9" s="25"/>
      <c r="GO9" s="25"/>
      <c r="GP9" s="25"/>
      <c r="GQ9" s="25"/>
      <c r="GR9" s="25"/>
      <c r="GS9" s="25"/>
      <c r="GT9" s="25"/>
      <c r="GU9" s="25"/>
      <c r="GV9" s="25"/>
      <c r="GW9" s="25"/>
      <c r="GX9" s="25"/>
      <c r="GY9" s="25"/>
      <c r="GZ9" s="25"/>
      <c r="HA9" s="25"/>
      <c r="HB9" s="25"/>
      <c r="HC9" s="25"/>
      <c r="HD9" s="25"/>
      <c r="HE9" s="25"/>
      <c r="HF9" s="25"/>
      <c r="HG9" s="25"/>
      <c r="HH9" s="25"/>
      <c r="HI9" s="25"/>
      <c r="HJ9" s="25"/>
      <c r="HK9" s="25"/>
      <c r="HL9" s="25"/>
      <c r="HM9" s="25"/>
      <c r="HN9" s="25"/>
      <c r="HO9" s="25"/>
      <c r="HP9" s="25"/>
      <c r="HQ9" s="25"/>
      <c r="HR9" s="25"/>
      <c r="HS9" s="25"/>
      <c r="HT9" s="25"/>
      <c r="HU9" s="25"/>
      <c r="HV9" s="25"/>
      <c r="HW9" s="25"/>
      <c r="HX9" s="25"/>
      <c r="HY9" s="25"/>
      <c r="HZ9" s="25"/>
      <c r="IA9" s="25"/>
      <c r="IB9" s="25"/>
      <c r="IC9" s="25"/>
      <c r="ID9" s="25"/>
      <c r="IE9" s="25"/>
      <c r="IF9" s="25"/>
    </row>
    <row r="10" spans="1:256" ht="13.5" thickBot="1">
      <c r="A10" s="155"/>
      <c r="B10" s="155"/>
      <c r="C10" s="156" t="s">
        <v>95</v>
      </c>
      <c r="D10" s="156" t="s">
        <v>91</v>
      </c>
      <c r="E10" s="156" t="s">
        <v>93</v>
      </c>
      <c r="F10" s="157" t="s">
        <v>97</v>
      </c>
      <c r="G10" s="155"/>
      <c r="H10" s="155"/>
      <c r="I10" s="157" t="s">
        <v>97</v>
      </c>
      <c r="J10" s="58"/>
      <c r="K10" s="167" t="s">
        <v>111</v>
      </c>
      <c r="L10" s="167">
        <v>1</v>
      </c>
      <c r="M10" s="117">
        <f t="shared" ref="M10:M15" si="5">INDEX(MMULT($AC$12:$BH$17,$B$79:$B$110),L10,1)</f>
        <v>-0.56979571844563015</v>
      </c>
      <c r="P10" s="242"/>
      <c r="Q10" s="167"/>
      <c r="R10" s="110"/>
      <c r="S10" s="110"/>
      <c r="T10" s="110"/>
      <c r="U10" s="110"/>
      <c r="V10" s="110"/>
      <c r="W10" s="110"/>
      <c r="X10" s="110"/>
      <c r="Y10" s="110"/>
      <c r="Z10" s="25"/>
      <c r="AA10" s="242"/>
      <c r="AB10" s="114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</row>
    <row r="11" spans="1:256" ht="13.5" thickBot="1">
      <c r="A11" s="152" t="s">
        <v>59</v>
      </c>
      <c r="B11" s="153">
        <f>+B74/$A$7</f>
        <v>0.98483369222680894</v>
      </c>
      <c r="C11" s="153">
        <f>STDEV(B79:B110)</f>
        <v>0.43548206202802947</v>
      </c>
      <c r="D11" s="154"/>
      <c r="E11" s="154"/>
      <c r="F11" s="154"/>
      <c r="G11" s="154"/>
      <c r="H11" s="154"/>
      <c r="I11" s="154"/>
      <c r="J11" s="58"/>
      <c r="K11" s="167" t="s">
        <v>111</v>
      </c>
      <c r="L11" s="167">
        <v>2</v>
      </c>
      <c r="M11" s="117">
        <f t="shared" si="5"/>
        <v>2.2261694762217094E-2</v>
      </c>
      <c r="R11" s="57"/>
      <c r="S11" s="57"/>
      <c r="T11" s="57"/>
      <c r="U11" s="57"/>
      <c r="V11" s="57"/>
      <c r="W11" s="57"/>
      <c r="X11" s="57"/>
      <c r="Y11" s="57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O11" s="25"/>
      <c r="AP11" s="25"/>
      <c r="AT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  <c r="HA11" s="25"/>
      <c r="HB11" s="25"/>
      <c r="HC11" s="25"/>
      <c r="HD11" s="25"/>
      <c r="HE11" s="25"/>
      <c r="HF11" s="25"/>
      <c r="HG11" s="25"/>
      <c r="HH11" s="25"/>
      <c r="HI11" s="25"/>
      <c r="HJ11" s="25"/>
      <c r="HK11" s="25"/>
      <c r="HL11" s="25"/>
      <c r="HM11" s="25"/>
      <c r="HN11" s="25"/>
      <c r="HO11" s="25"/>
      <c r="HP11" s="25"/>
      <c r="HQ11" s="25"/>
      <c r="HR11" s="25"/>
      <c r="HS11" s="25"/>
      <c r="HT11" s="25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</row>
    <row r="12" spans="1:256" ht="14.25" customHeight="1">
      <c r="A12" s="137" t="s">
        <v>102</v>
      </c>
      <c r="B12" s="138">
        <f>+C74/$A$7</f>
        <v>1</v>
      </c>
      <c r="C12" s="138">
        <f>STDEV(C79:C110)</f>
        <v>0</v>
      </c>
      <c r="D12" s="135">
        <f t="shared" ref="D12:D17" si="6">+M10</f>
        <v>-0.56979571844563015</v>
      </c>
      <c r="E12" s="138">
        <f t="shared" ref="E12:E17" si="7">+D12*C12/$B$11</f>
        <v>0</v>
      </c>
      <c r="F12" s="139">
        <f>+SQRT(R23)</f>
        <v>0.28758433303824643</v>
      </c>
      <c r="G12" s="161">
        <f t="shared" ref="G12:G17" si="8">+ABS(D12/F12)</f>
        <v>1.9813169668385651</v>
      </c>
      <c r="H12" s="140">
        <f>+G12*G12</f>
        <v>3.9256169230823716</v>
      </c>
      <c r="I12" s="150">
        <f t="shared" ref="I12:I17" si="9">TDIST(G12,$D$24,2)</f>
        <v>5.8223501669916772E-2</v>
      </c>
      <c r="J12" s="58"/>
      <c r="K12" s="167" t="s">
        <v>111</v>
      </c>
      <c r="L12" s="167">
        <v>3</v>
      </c>
      <c r="M12" s="117">
        <f t="shared" si="5"/>
        <v>0.13618383962039188</v>
      </c>
      <c r="P12" s="241" t="s">
        <v>53</v>
      </c>
      <c r="Q12" s="167">
        <v>1</v>
      </c>
      <c r="R12" s="123">
        <f>INDEX(MINVERSE($R$3:$W$8),$Q12,R$1)</f>
        <v>0.88645823378570476</v>
      </c>
      <c r="S12" s="123">
        <f t="shared" ref="S12:W12" si="10">INDEX(MINVERSE($R$3:$W$8),$Q12,S$1)</f>
        <v>-1.2644837156918644E-2</v>
      </c>
      <c r="T12" s="123">
        <f t="shared" si="10"/>
        <v>-9.5630970933475334E-2</v>
      </c>
      <c r="U12" s="123">
        <f t="shared" si="10"/>
        <v>-3.1889331926972152E-2</v>
      </c>
      <c r="V12" s="123">
        <f t="shared" si="10"/>
        <v>1.5608321938097637E-3</v>
      </c>
      <c r="W12" s="123">
        <f t="shared" si="10"/>
        <v>-3.8370985474484053E-2</v>
      </c>
      <c r="X12" s="123"/>
      <c r="Y12" s="123"/>
      <c r="Z12" s="25"/>
      <c r="AA12" s="241" t="s">
        <v>56</v>
      </c>
      <c r="AB12" s="105">
        <v>1</v>
      </c>
      <c r="AC12" s="116">
        <f>INDEX(MMULT($R$12:$W$17,$AC$3:$BH$8),$AB12,AC$1)</f>
        <v>4.6180980981295874E-2</v>
      </c>
      <c r="AD12" s="116">
        <f t="shared" ref="AD12:BH17" si="11">INDEX(MMULT($R$12:$W$17,$AC$3:$BH$8),$AB12,AD$1)</f>
        <v>0.11178376488941223</v>
      </c>
      <c r="AE12" s="116">
        <f t="shared" si="11"/>
        <v>-7.4959618540209882E-2</v>
      </c>
      <c r="AF12" s="116">
        <f t="shared" si="11"/>
        <v>0.15574843014971884</v>
      </c>
      <c r="AG12" s="116">
        <f t="shared" si="11"/>
        <v>0.13816711194374268</v>
      </c>
      <c r="AH12" s="116">
        <f t="shared" si="11"/>
        <v>-0.2265713472329825</v>
      </c>
      <c r="AI12" s="116">
        <f t="shared" si="11"/>
        <v>1.0471195047449797E-2</v>
      </c>
      <c r="AJ12" s="116">
        <f t="shared" si="11"/>
        <v>-0.22138043945541236</v>
      </c>
      <c r="AK12" s="116">
        <f t="shared" si="11"/>
        <v>-6.5548649216820146E-2</v>
      </c>
      <c r="AL12" s="116">
        <f t="shared" si="11"/>
        <v>-0.23916675057241094</v>
      </c>
      <c r="AM12" s="116">
        <f t="shared" si="11"/>
        <v>-0.12268779314832098</v>
      </c>
      <c r="AN12" s="116">
        <f t="shared" si="11"/>
        <v>0.12587128416916146</v>
      </c>
      <c r="AO12" s="116">
        <f t="shared" si="11"/>
        <v>-8.0271015262432965E-2</v>
      </c>
      <c r="AP12" s="116">
        <f t="shared" si="11"/>
        <v>0.26704826832651418</v>
      </c>
      <c r="AQ12" s="116">
        <f t="shared" si="11"/>
        <v>-0.20774399680055167</v>
      </c>
      <c r="AR12" s="116">
        <f t="shared" si="11"/>
        <v>0.15955278413021284</v>
      </c>
      <c r="AS12" s="116">
        <f t="shared" si="11"/>
        <v>2.1291349580274066E-2</v>
      </c>
      <c r="AT12" s="116">
        <f t="shared" si="11"/>
        <v>-0.14797163821093409</v>
      </c>
      <c r="AU12" s="116">
        <f t="shared" si="11"/>
        <v>-5.4353461406388665E-2</v>
      </c>
      <c r="AV12" s="116">
        <f t="shared" si="11"/>
        <v>0.19872959337585311</v>
      </c>
      <c r="AW12" s="116">
        <f t="shared" si="11"/>
        <v>0.33677577085362254</v>
      </c>
      <c r="AX12" s="116">
        <f t="shared" si="11"/>
        <v>0.18529127731026235</v>
      </c>
      <c r="AY12" s="116">
        <f t="shared" si="11"/>
        <v>0.18099100713591482</v>
      </c>
      <c r="AZ12" s="116">
        <f t="shared" si="11"/>
        <v>1.2541888171148069E-2</v>
      </c>
      <c r="BA12" s="116">
        <f t="shared" si="11"/>
        <v>-0.27464207658599965</v>
      </c>
      <c r="BB12" s="116">
        <f t="shared" si="11"/>
        <v>9.7777063285867355E-2</v>
      </c>
      <c r="BC12" s="116">
        <f t="shared" si="11"/>
        <v>2.3058234506975556E-2</v>
      </c>
      <c r="BD12" s="116">
        <f t="shared" si="11"/>
        <v>0.11961112153594447</v>
      </c>
      <c r="BE12" s="116">
        <f t="shared" si="11"/>
        <v>0.2428267216476821</v>
      </c>
      <c r="BF12" s="116">
        <f t="shared" si="11"/>
        <v>5.1462411122913013E-2</v>
      </c>
      <c r="BG12" s="116">
        <f t="shared" si="11"/>
        <v>0.27358904085310976</v>
      </c>
      <c r="BH12" s="116">
        <f t="shared" si="11"/>
        <v>-4.3472512584617429E-2</v>
      </c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  <c r="FX12" s="25"/>
      <c r="FY12" s="25"/>
      <c r="FZ12" s="25"/>
      <c r="GA12" s="25"/>
      <c r="GB12" s="25"/>
      <c r="GC12" s="25"/>
      <c r="GD12" s="25"/>
      <c r="GE12" s="25"/>
      <c r="GF12" s="25"/>
      <c r="GG12" s="25"/>
      <c r="GH12" s="25"/>
      <c r="GI12" s="25"/>
      <c r="GJ12" s="25"/>
      <c r="GK12" s="25"/>
      <c r="GL12" s="25"/>
      <c r="GM12" s="25"/>
      <c r="GN12" s="25"/>
      <c r="GO12" s="25"/>
      <c r="GP12" s="25"/>
      <c r="GQ12" s="25"/>
      <c r="GR12" s="25"/>
      <c r="GS12" s="25"/>
      <c r="GT12" s="25"/>
      <c r="GU12" s="25"/>
      <c r="GV12" s="25"/>
      <c r="GW12" s="25"/>
      <c r="GX12" s="25"/>
      <c r="GY12" s="25"/>
      <c r="GZ12" s="25"/>
      <c r="HA12" s="25"/>
      <c r="HB12" s="25"/>
      <c r="HC12" s="25"/>
      <c r="HD12" s="25"/>
      <c r="HE12" s="25"/>
      <c r="HF12" s="25"/>
      <c r="HG12" s="25"/>
      <c r="HH12" s="25"/>
      <c r="HI12" s="25"/>
      <c r="HJ12" s="25"/>
      <c r="HK12" s="25"/>
      <c r="HL12" s="25"/>
      <c r="HM12" s="25"/>
      <c r="HN12" s="25"/>
      <c r="HO12" s="25"/>
      <c r="HP12" s="25"/>
      <c r="HQ12" s="25"/>
      <c r="HR12" s="25"/>
      <c r="HS12" s="25"/>
      <c r="HT12" s="25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</row>
    <row r="13" spans="1:256">
      <c r="A13" s="99" t="s">
        <v>125</v>
      </c>
      <c r="B13" s="138">
        <f>+D74/$A$7</f>
        <v>14.085291189743772</v>
      </c>
      <c r="C13" s="138">
        <f>STDEV(D79:D110)</f>
        <v>6.5458621629667615</v>
      </c>
      <c r="D13" s="135">
        <f t="shared" si="6"/>
        <v>2.2261694762217094E-2</v>
      </c>
      <c r="E13" s="138">
        <f t="shared" si="7"/>
        <v>0.1479660846066507</v>
      </c>
      <c r="F13" s="139">
        <f>+SQRT(S24)</f>
        <v>9.4637439434820669E-3</v>
      </c>
      <c r="G13" s="161">
        <f t="shared" si="8"/>
        <v>2.3523137243743073</v>
      </c>
      <c r="H13" s="140">
        <f>+G13*G13</f>
        <v>5.5333798578797246</v>
      </c>
      <c r="I13" s="149">
        <f t="shared" si="9"/>
        <v>2.6505721199257717E-2</v>
      </c>
      <c r="J13" s="58"/>
      <c r="K13" s="167" t="s">
        <v>111</v>
      </c>
      <c r="L13" s="167">
        <v>4</v>
      </c>
      <c r="M13" s="117">
        <f t="shared" si="5"/>
        <v>5.236223185407763E-2</v>
      </c>
      <c r="P13" s="242"/>
      <c r="Q13" s="167">
        <v>2</v>
      </c>
      <c r="R13" s="123">
        <f t="shared" ref="R13:W17" si="12">INDEX(MINVERSE($R$3:$W$8),$Q13,R$1)</f>
        <v>-1.2644837156918646E-2</v>
      </c>
      <c r="S13" s="123">
        <f t="shared" si="12"/>
        <v>9.5996145407051985E-4</v>
      </c>
      <c r="T13" s="123">
        <f t="shared" si="12"/>
        <v>-2.7703710387122705E-4</v>
      </c>
      <c r="U13" s="123">
        <f t="shared" si="12"/>
        <v>6.768547120978598E-4</v>
      </c>
      <c r="V13" s="123">
        <f t="shared" si="12"/>
        <v>-1.1260119566021019E-4</v>
      </c>
      <c r="W13" s="123">
        <f t="shared" si="12"/>
        <v>-2.1081291215021515E-3</v>
      </c>
      <c r="X13" s="123"/>
      <c r="Y13" s="123"/>
      <c r="Z13" s="25"/>
      <c r="AA13" s="242"/>
      <c r="AB13" s="105">
        <v>2</v>
      </c>
      <c r="AC13" s="116">
        <f t="shared" ref="AC13:AR17" si="13">INDEX(MMULT($R$12:$W$17,$AC$3:$BH$8),$AB13,AC$1)</f>
        <v>7.7006304481288274E-3</v>
      </c>
      <c r="AD13" s="116">
        <f t="shared" si="13"/>
        <v>-7.542768018840091E-3</v>
      </c>
      <c r="AE13" s="116">
        <f t="shared" si="13"/>
        <v>1.4368654420584322E-3</v>
      </c>
      <c r="AF13" s="116">
        <f t="shared" si="13"/>
        <v>2.3149011967155469E-3</v>
      </c>
      <c r="AG13" s="116">
        <f t="shared" si="13"/>
        <v>2.059954386429922E-3</v>
      </c>
      <c r="AH13" s="116">
        <f t="shared" si="13"/>
        <v>4.0619001289154098E-4</v>
      </c>
      <c r="AI13" s="116">
        <f t="shared" si="13"/>
        <v>-8.7148463296794591E-5</v>
      </c>
      <c r="AJ13" s="116">
        <f t="shared" si="13"/>
        <v>1.6602262707002494E-2</v>
      </c>
      <c r="AK13" s="116">
        <f t="shared" si="13"/>
        <v>3.7553106958197746E-4</v>
      </c>
      <c r="AL13" s="116">
        <f t="shared" si="13"/>
        <v>5.662174819522147E-3</v>
      </c>
      <c r="AM13" s="116">
        <f t="shared" si="13"/>
        <v>-3.8112626994582979E-3</v>
      </c>
      <c r="AN13" s="116">
        <f t="shared" si="13"/>
        <v>-4.6085717951963208E-4</v>
      </c>
      <c r="AO13" s="116">
        <f t="shared" si="13"/>
        <v>1.2872683573725046E-2</v>
      </c>
      <c r="AP13" s="116">
        <f t="shared" si="13"/>
        <v>8.1779832681276501E-4</v>
      </c>
      <c r="AQ13" s="116">
        <f t="shared" si="13"/>
        <v>-3.373328449747171E-3</v>
      </c>
      <c r="AR13" s="116">
        <f t="shared" si="13"/>
        <v>-5.3847319182577826E-3</v>
      </c>
      <c r="AS13" s="116">
        <f t="shared" si="11"/>
        <v>1.3170966527182443E-4</v>
      </c>
      <c r="AT13" s="116">
        <f t="shared" si="11"/>
        <v>-2.4661461511899536E-3</v>
      </c>
      <c r="AU13" s="116">
        <f t="shared" si="11"/>
        <v>-3.4922878162441454E-4</v>
      </c>
      <c r="AV13" s="116">
        <f t="shared" si="11"/>
        <v>-7.1676893653584992E-3</v>
      </c>
      <c r="AW13" s="116">
        <f t="shared" si="11"/>
        <v>-2.9364517365377523E-3</v>
      </c>
      <c r="AX13" s="116">
        <f t="shared" si="11"/>
        <v>6.1188805794508676E-3</v>
      </c>
      <c r="AY13" s="116">
        <f t="shared" si="11"/>
        <v>-9.5770002265913468E-3</v>
      </c>
      <c r="AZ13" s="116">
        <f t="shared" si="11"/>
        <v>1.6142389214277193E-3</v>
      </c>
      <c r="BA13" s="116">
        <f t="shared" si="11"/>
        <v>4.8874380543216158E-3</v>
      </c>
      <c r="BB13" s="116">
        <f t="shared" si="11"/>
        <v>-4.4122403438793022E-3</v>
      </c>
      <c r="BC13" s="116">
        <f t="shared" si="11"/>
        <v>-2.1202751192602072E-3</v>
      </c>
      <c r="BD13" s="116">
        <f t="shared" si="11"/>
        <v>-5.2712574292092659E-3</v>
      </c>
      <c r="BE13" s="116">
        <f t="shared" si="11"/>
        <v>-4.1754710494393572E-3</v>
      </c>
      <c r="BF13" s="116">
        <f t="shared" si="11"/>
        <v>-9.6644020672789765E-5</v>
      </c>
      <c r="BG13" s="116">
        <f t="shared" si="11"/>
        <v>-3.3739583178973094E-3</v>
      </c>
      <c r="BH13" s="116">
        <f t="shared" si="11"/>
        <v>-3.9479993256065233E-4</v>
      </c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  <c r="FX13" s="25"/>
      <c r="FY13" s="25"/>
      <c r="FZ13" s="25"/>
      <c r="GA13" s="25"/>
      <c r="GB13" s="25"/>
      <c r="GC13" s="25"/>
      <c r="GD13" s="25"/>
      <c r="GE13" s="25"/>
      <c r="GF13" s="25"/>
      <c r="GG13" s="25"/>
      <c r="GH13" s="25"/>
      <c r="GI13" s="25"/>
      <c r="GJ13" s="25"/>
      <c r="GK13" s="25"/>
      <c r="GL13" s="25"/>
      <c r="GM13" s="25"/>
      <c r="GN13" s="25"/>
      <c r="GO13" s="25"/>
      <c r="GP13" s="25"/>
      <c r="GQ13" s="25"/>
      <c r="GR13" s="25"/>
      <c r="GS13" s="25"/>
      <c r="GT13" s="25"/>
      <c r="GU13" s="25"/>
      <c r="GV13" s="25"/>
      <c r="GW13" s="25"/>
      <c r="GX13" s="25"/>
      <c r="GY13" s="25"/>
      <c r="GZ13" s="25"/>
      <c r="HA13" s="25"/>
      <c r="HB13" s="25"/>
      <c r="HC13" s="25"/>
      <c r="HD13" s="25"/>
      <c r="HE13" s="25"/>
      <c r="HF13" s="25"/>
      <c r="HG13" s="25"/>
      <c r="HH13" s="25"/>
      <c r="HI13" s="25"/>
      <c r="HJ13" s="25"/>
      <c r="HK13" s="25"/>
      <c r="HL13" s="25"/>
      <c r="HM13" s="25"/>
      <c r="HN13" s="25"/>
      <c r="HO13" s="25"/>
      <c r="HP13" s="25"/>
      <c r="HQ13" s="25"/>
      <c r="HR13" s="25"/>
      <c r="HS13" s="25"/>
      <c r="HT13" s="25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</row>
    <row r="14" spans="1:256">
      <c r="A14" s="100" t="s">
        <v>129</v>
      </c>
      <c r="B14" s="138">
        <f>+E74/$A$7</f>
        <v>2.9396711584771333</v>
      </c>
      <c r="C14" s="138">
        <f>STDEV(E79:E110)</f>
        <v>1.0788519043976779</v>
      </c>
      <c r="D14" s="135">
        <f t="shared" si="6"/>
        <v>0.13618383962039188</v>
      </c>
      <c r="E14" s="138">
        <f t="shared" si="7"/>
        <v>0.14918477696517646</v>
      </c>
      <c r="F14" s="139">
        <f>+SQRT(T25)</f>
        <v>5.4155690691750365E-2</v>
      </c>
      <c r="G14" s="161">
        <f t="shared" si="8"/>
        <v>2.5146727496384238</v>
      </c>
      <c r="H14" s="140">
        <f t="shared" ref="H14:H17" si="14">+G14*G14</f>
        <v>6.3235790377740706</v>
      </c>
      <c r="I14" s="149">
        <f t="shared" si="9"/>
        <v>1.8434303304155419E-2</v>
      </c>
      <c r="J14" s="58"/>
      <c r="K14" s="167" t="s">
        <v>111</v>
      </c>
      <c r="L14" s="167">
        <v>5</v>
      </c>
      <c r="M14" s="117">
        <f t="shared" si="5"/>
        <v>4.2116019879804553E-2</v>
      </c>
      <c r="P14" s="242"/>
      <c r="Q14" s="167">
        <v>3</v>
      </c>
      <c r="R14" s="123">
        <f t="shared" si="12"/>
        <v>-9.5630970933475515E-2</v>
      </c>
      <c r="S14" s="123">
        <f t="shared" si="12"/>
        <v>-2.7703710387122314E-4</v>
      </c>
      <c r="T14" s="123">
        <f t="shared" si="12"/>
        <v>3.1435185727021191E-2</v>
      </c>
      <c r="U14" s="123">
        <f t="shared" si="12"/>
        <v>4.1803805597482024E-4</v>
      </c>
      <c r="V14" s="123">
        <f t="shared" si="12"/>
        <v>-2.9108281389625692E-3</v>
      </c>
      <c r="W14" s="123">
        <f t="shared" si="12"/>
        <v>6.4922649365746574E-3</v>
      </c>
      <c r="X14" s="123"/>
      <c r="Y14" s="123"/>
      <c r="Z14" s="25"/>
      <c r="AA14" s="242"/>
      <c r="AB14" s="105">
        <v>3</v>
      </c>
      <c r="AC14" s="116">
        <f t="shared" si="13"/>
        <v>-1.6190698600960882E-2</v>
      </c>
      <c r="AD14" s="116">
        <f t="shared" si="11"/>
        <v>8.2602089702337213E-3</v>
      </c>
      <c r="AE14" s="116">
        <f t="shared" si="11"/>
        <v>-9.7221337061802818E-3</v>
      </c>
      <c r="AF14" s="116">
        <f t="shared" si="11"/>
        <v>-1.1221642858353448E-2</v>
      </c>
      <c r="AG14" s="116">
        <f t="shared" si="11"/>
        <v>-2.7316615480997463E-2</v>
      </c>
      <c r="AH14" s="116">
        <f t="shared" si="11"/>
        <v>-2.5405873924925548E-2</v>
      </c>
      <c r="AI14" s="116">
        <f t="shared" si="11"/>
        <v>-2.5198768730145399E-4</v>
      </c>
      <c r="AJ14" s="116">
        <f t="shared" si="11"/>
        <v>8.2699728043660672E-3</v>
      </c>
      <c r="AK14" s="116">
        <f t="shared" si="11"/>
        <v>4.3754045743894812E-2</v>
      </c>
      <c r="AL14" s="116">
        <f t="shared" si="11"/>
        <v>8.6612763590064815E-3</v>
      </c>
      <c r="AM14" s="116">
        <f t="shared" si="11"/>
        <v>5.3053825438750209E-2</v>
      </c>
      <c r="AN14" s="116">
        <f t="shared" si="11"/>
        <v>-1.6255112359016742E-2</v>
      </c>
      <c r="AO14" s="116">
        <f t="shared" si="11"/>
        <v>-2.0694680123062196E-2</v>
      </c>
      <c r="AP14" s="116">
        <f t="shared" si="11"/>
        <v>-5.7769999812986909E-2</v>
      </c>
      <c r="AQ14" s="116">
        <f t="shared" si="11"/>
        <v>5.6577656942872326E-2</v>
      </c>
      <c r="AR14" s="116">
        <f t="shared" si="11"/>
        <v>-1.3631631768191623E-2</v>
      </c>
      <c r="AS14" s="116">
        <f t="shared" si="11"/>
        <v>-4.3775844884409269E-3</v>
      </c>
      <c r="AT14" s="116">
        <f t="shared" si="11"/>
        <v>4.1336974331763046E-2</v>
      </c>
      <c r="AU14" s="116">
        <f t="shared" si="11"/>
        <v>-1.9596175120650774E-2</v>
      </c>
      <c r="AV14" s="116">
        <f t="shared" si="11"/>
        <v>1.5145439808377402E-2</v>
      </c>
      <c r="AW14" s="116">
        <f t="shared" si="11"/>
        <v>-7.1277597489288001E-3</v>
      </c>
      <c r="AX14" s="116">
        <f t="shared" si="11"/>
        <v>-2.5874340845871438E-2</v>
      </c>
      <c r="AY14" s="116">
        <f t="shared" si="11"/>
        <v>9.294046423557396E-3</v>
      </c>
      <c r="AZ14" s="116">
        <f t="shared" si="11"/>
        <v>-9.4886699318796897E-4</v>
      </c>
      <c r="BA14" s="116">
        <f t="shared" si="11"/>
        <v>9.283434526364899E-2</v>
      </c>
      <c r="BB14" s="116">
        <f t="shared" si="11"/>
        <v>-4.3922754025650747E-2</v>
      </c>
      <c r="BC14" s="116">
        <f t="shared" si="11"/>
        <v>3.7886518656580631E-2</v>
      </c>
      <c r="BD14" s="116">
        <f t="shared" si="11"/>
        <v>-1.3717091683562676E-2</v>
      </c>
      <c r="BE14" s="116">
        <f t="shared" si="11"/>
        <v>-3.132959884537885E-2</v>
      </c>
      <c r="BF14" s="116">
        <f t="shared" si="11"/>
        <v>2.5541169848649591E-3</v>
      </c>
      <c r="BG14" s="116">
        <f t="shared" si="11"/>
        <v>-2.982421999417971E-2</v>
      </c>
      <c r="BH14" s="116">
        <f t="shared" si="11"/>
        <v>-2.449659660087599E-3</v>
      </c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15.75" customHeight="1">
      <c r="A15" s="99" t="s">
        <v>3</v>
      </c>
      <c r="B15" s="138">
        <f>+F74/$A$7</f>
        <v>9.3437711874999998</v>
      </c>
      <c r="C15" s="138">
        <f>STDEV(F79:F110)</f>
        <v>3.3758961170519863</v>
      </c>
      <c r="D15" s="135">
        <f t="shared" si="6"/>
        <v>5.236223185407763E-2</v>
      </c>
      <c r="E15" s="138">
        <f t="shared" si="7"/>
        <v>0.17949168127733611</v>
      </c>
      <c r="F15" s="139">
        <f>+SQRT(U26)</f>
        <v>1.8201409190017767E-2</v>
      </c>
      <c r="G15" s="161">
        <f t="shared" si="8"/>
        <v>2.8768229595538539</v>
      </c>
      <c r="H15" s="140">
        <f t="shared" si="14"/>
        <v>8.2761103406161958</v>
      </c>
      <c r="I15" s="150">
        <f t="shared" si="9"/>
        <v>7.9198569053445297E-3</v>
      </c>
      <c r="J15" s="58"/>
      <c r="K15" s="167" t="s">
        <v>111</v>
      </c>
      <c r="L15" s="167">
        <v>6</v>
      </c>
      <c r="M15" s="117">
        <f t="shared" si="5"/>
        <v>5.0293044286466811E-2</v>
      </c>
      <c r="P15" s="242"/>
      <c r="Q15" s="167">
        <v>4</v>
      </c>
      <c r="R15" s="123">
        <f t="shared" si="12"/>
        <v>-3.1889331926972179E-2</v>
      </c>
      <c r="S15" s="123">
        <f t="shared" si="12"/>
        <v>6.7685471209785861E-4</v>
      </c>
      <c r="T15" s="123">
        <f t="shared" si="12"/>
        <v>4.1803805597482105E-4</v>
      </c>
      <c r="U15" s="123">
        <f t="shared" si="12"/>
        <v>3.550895232804122E-3</v>
      </c>
      <c r="V15" s="123">
        <f t="shared" si="12"/>
        <v>-4.954057546164457E-4</v>
      </c>
      <c r="W15" s="123">
        <f t="shared" si="12"/>
        <v>-3.4606041716715471E-3</v>
      </c>
      <c r="X15" s="123"/>
      <c r="Y15" s="123"/>
      <c r="Z15" s="25"/>
      <c r="AA15" s="242"/>
      <c r="AB15" s="105">
        <v>4</v>
      </c>
      <c r="AC15" s="116">
        <f t="shared" si="13"/>
        <v>-1.1404739146559824E-3</v>
      </c>
      <c r="AD15" s="116">
        <f t="shared" si="11"/>
        <v>-6.4557085971837696E-3</v>
      </c>
      <c r="AE15" s="116">
        <f t="shared" si="11"/>
        <v>2.1468479310965162E-3</v>
      </c>
      <c r="AF15" s="116">
        <f t="shared" si="11"/>
        <v>-6.7434530071342827E-3</v>
      </c>
      <c r="AG15" s="116">
        <f t="shared" si="11"/>
        <v>1.7581104938609284E-2</v>
      </c>
      <c r="AH15" s="116">
        <f t="shared" si="11"/>
        <v>2.3863340144864645E-2</v>
      </c>
      <c r="AI15" s="116">
        <f t="shared" si="11"/>
        <v>5.587578678542331E-3</v>
      </c>
      <c r="AJ15" s="116">
        <f t="shared" si="11"/>
        <v>2.2698896057840368E-2</v>
      </c>
      <c r="AK15" s="116">
        <f t="shared" si="11"/>
        <v>5.6407008854354396E-3</v>
      </c>
      <c r="AL15" s="116">
        <f t="shared" si="11"/>
        <v>2.7731054182151771E-2</v>
      </c>
      <c r="AM15" s="116">
        <f t="shared" si="11"/>
        <v>-8.1577146547054911E-4</v>
      </c>
      <c r="AN15" s="116">
        <f t="shared" si="11"/>
        <v>-1.6487374892286109E-2</v>
      </c>
      <c r="AO15" s="116">
        <f t="shared" si="11"/>
        <v>-7.9068437887095284E-3</v>
      </c>
      <c r="AP15" s="116">
        <f t="shared" si="11"/>
        <v>-1.0861582318249961E-2</v>
      </c>
      <c r="AQ15" s="116">
        <f t="shared" si="11"/>
        <v>-3.2995333231775458E-3</v>
      </c>
      <c r="AR15" s="116">
        <f t="shared" si="11"/>
        <v>-5.0769373370614119E-3</v>
      </c>
      <c r="AS15" s="116">
        <f t="shared" si="11"/>
        <v>-6.4484935048002186E-3</v>
      </c>
      <c r="AT15" s="116">
        <f t="shared" si="11"/>
        <v>2.195967418358126E-3</v>
      </c>
      <c r="AU15" s="116">
        <f t="shared" si="11"/>
        <v>3.3936113352132664E-3</v>
      </c>
      <c r="AV15" s="116">
        <f t="shared" si="11"/>
        <v>-9.1486687686770304E-3</v>
      </c>
      <c r="AW15" s="116">
        <f t="shared" si="11"/>
        <v>-9.1343451873467305E-3</v>
      </c>
      <c r="AX15" s="116">
        <f t="shared" si="11"/>
        <v>-1.0673106388447807E-2</v>
      </c>
      <c r="AY15" s="116">
        <f t="shared" si="11"/>
        <v>-1.3746522547133676E-2</v>
      </c>
      <c r="AZ15" s="116">
        <f t="shared" si="11"/>
        <v>-1.9901353314271536E-4</v>
      </c>
      <c r="BA15" s="116">
        <f t="shared" si="11"/>
        <v>-5.4492538600024593E-3</v>
      </c>
      <c r="BB15" s="116">
        <f t="shared" si="11"/>
        <v>-3.172979253233307E-3</v>
      </c>
      <c r="BC15" s="116">
        <f t="shared" si="11"/>
        <v>1.4069144374841197E-3</v>
      </c>
      <c r="BD15" s="116">
        <f t="shared" si="11"/>
        <v>5.138112151094068E-3</v>
      </c>
      <c r="BE15" s="116">
        <f t="shared" si="11"/>
        <v>-2.7846057082824378E-3</v>
      </c>
      <c r="BF15" s="116">
        <f t="shared" si="11"/>
        <v>-4.1694797946627941E-3</v>
      </c>
      <c r="BG15" s="116">
        <f t="shared" si="11"/>
        <v>-3.9429044989014251E-3</v>
      </c>
      <c r="BH15" s="116">
        <f t="shared" si="11"/>
        <v>1.0272923527869892E-2</v>
      </c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</row>
    <row r="16" spans="1:256">
      <c r="A16" s="100" t="s">
        <v>126</v>
      </c>
      <c r="B16" s="138">
        <f>+G74/$A$7</f>
        <v>5.0497473988360984</v>
      </c>
      <c r="C16" s="138">
        <f>STDEV(G79:G110)</f>
        <v>3.3633460159953161</v>
      </c>
      <c r="D16" s="135">
        <f t="shared" si="6"/>
        <v>4.2116019879804553E-2</v>
      </c>
      <c r="E16" s="138">
        <f t="shared" si="7"/>
        <v>0.14383215033193417</v>
      </c>
      <c r="F16" s="139">
        <f>+SQRT(V27)</f>
        <v>1.7357812139730207E-2</v>
      </c>
      <c r="G16" s="161">
        <f t="shared" si="8"/>
        <v>2.4263438007492555</v>
      </c>
      <c r="H16" s="140">
        <f t="shared" si="14"/>
        <v>5.8871442394343427</v>
      </c>
      <c r="I16" s="149">
        <f t="shared" si="9"/>
        <v>2.2490351752516447E-2</v>
      </c>
      <c r="J16" s="58"/>
      <c r="K16" s="167"/>
      <c r="L16" s="167"/>
      <c r="M16" s="117"/>
      <c r="P16" s="242"/>
      <c r="Q16" s="167">
        <v>5</v>
      </c>
      <c r="R16" s="123">
        <f t="shared" si="12"/>
        <v>1.5608321938097843E-3</v>
      </c>
      <c r="S16" s="123">
        <f t="shared" si="12"/>
        <v>-1.1260119566020982E-4</v>
      </c>
      <c r="T16" s="123">
        <f t="shared" si="12"/>
        <v>-2.9108281389625735E-3</v>
      </c>
      <c r="U16" s="123">
        <f t="shared" si="12"/>
        <v>-4.954057546164457E-4</v>
      </c>
      <c r="V16" s="123">
        <f t="shared" si="12"/>
        <v>3.2293699512621309E-3</v>
      </c>
      <c r="W16" s="123">
        <f t="shared" si="12"/>
        <v>-1.1220218404357609E-3</v>
      </c>
      <c r="X16" s="123"/>
      <c r="Y16" s="123"/>
      <c r="Z16" s="25"/>
      <c r="AA16" s="242"/>
      <c r="AB16" s="105">
        <v>5</v>
      </c>
      <c r="AC16" s="116">
        <f t="shared" si="13"/>
        <v>-6.4708495911324059E-3</v>
      </c>
      <c r="AD16" s="116">
        <f t="shared" si="11"/>
        <v>6.4332329020012312E-3</v>
      </c>
      <c r="AE16" s="116">
        <f t="shared" si="11"/>
        <v>-1.1142346901966776E-2</v>
      </c>
      <c r="AF16" s="116">
        <f t="shared" si="11"/>
        <v>-9.1819526407560612E-3</v>
      </c>
      <c r="AG16" s="116">
        <f t="shared" si="11"/>
        <v>-3.2345853945056594E-3</v>
      </c>
      <c r="AH16" s="116">
        <f t="shared" si="11"/>
        <v>9.5950488100975326E-3</v>
      </c>
      <c r="AI16" s="116">
        <f t="shared" si="11"/>
        <v>3.1795126929815365E-3</v>
      </c>
      <c r="AJ16" s="116">
        <f t="shared" si="11"/>
        <v>-1.4522088612219961E-2</v>
      </c>
      <c r="AK16" s="116">
        <f t="shared" si="11"/>
        <v>-1.4095558476340548E-2</v>
      </c>
      <c r="AL16" s="116">
        <f t="shared" si="11"/>
        <v>8.1098317782691571E-3</v>
      </c>
      <c r="AM16" s="116">
        <f t="shared" si="11"/>
        <v>-6.2557736207792883E-3</v>
      </c>
      <c r="AN16" s="116">
        <f t="shared" si="11"/>
        <v>-6.665977374478077E-3</v>
      </c>
      <c r="AO16" s="116">
        <f t="shared" si="11"/>
        <v>3.0977304707270965E-2</v>
      </c>
      <c r="AP16" s="116">
        <f t="shared" si="11"/>
        <v>1.8366349100791289E-2</v>
      </c>
      <c r="AQ16" s="116">
        <f t="shared" si="11"/>
        <v>-4.1661776006508052E-4</v>
      </c>
      <c r="AR16" s="116">
        <f t="shared" si="11"/>
        <v>8.3839873479912147E-4</v>
      </c>
      <c r="AS16" s="116">
        <f t="shared" si="11"/>
        <v>-8.6154897825926214E-3</v>
      </c>
      <c r="AT16" s="116">
        <f t="shared" si="11"/>
        <v>2.3585234008424273E-3</v>
      </c>
      <c r="AU16" s="116">
        <f t="shared" si="11"/>
        <v>8.6675151104000717E-3</v>
      </c>
      <c r="AV16" s="116">
        <f t="shared" si="11"/>
        <v>-1.0790778195891241E-3</v>
      </c>
      <c r="AW16" s="116">
        <f t="shared" si="11"/>
        <v>-8.6930393540373095E-3</v>
      </c>
      <c r="AX16" s="116">
        <f t="shared" si="11"/>
        <v>-7.0085567340775513E-3</v>
      </c>
      <c r="AY16" s="116">
        <f t="shared" si="11"/>
        <v>1.9034274690685794E-2</v>
      </c>
      <c r="AZ16" s="116">
        <f t="shared" si="11"/>
        <v>-2.8163427094416316E-4</v>
      </c>
      <c r="BA16" s="116">
        <f t="shared" si="11"/>
        <v>-2.6944815561697347E-3</v>
      </c>
      <c r="BB16" s="116">
        <f t="shared" si="11"/>
        <v>1.1681906011563718E-2</v>
      </c>
      <c r="BC16" s="116">
        <f t="shared" si="11"/>
        <v>-5.625334800026042E-3</v>
      </c>
      <c r="BD16" s="116">
        <f t="shared" si="11"/>
        <v>-7.926500301470225E-3</v>
      </c>
      <c r="BE16" s="116">
        <f t="shared" si="11"/>
        <v>-2.9087255639548837E-3</v>
      </c>
      <c r="BF16" s="116">
        <f t="shared" si="11"/>
        <v>1.6283368735222773E-3</v>
      </c>
      <c r="BG16" s="116">
        <f t="shared" si="11"/>
        <v>3.7894381079468242E-3</v>
      </c>
      <c r="BH16" s="116">
        <f t="shared" si="11"/>
        <v>-7.8410823660662911E-3</v>
      </c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</row>
    <row r="17" spans="1:256">
      <c r="A17" s="100" t="s">
        <v>127</v>
      </c>
      <c r="B17" s="138">
        <f>+H74/$A$7</f>
        <v>2.7597310683243457</v>
      </c>
      <c r="C17" s="138">
        <f>STDEV(H79:H110)</f>
        <v>1.1600865256533694</v>
      </c>
      <c r="D17" s="135">
        <f t="shared" si="6"/>
        <v>5.0293044286466811E-2</v>
      </c>
      <c r="E17" s="138">
        <f t="shared" si="7"/>
        <v>5.9242777203220957E-2</v>
      </c>
      <c r="F17" s="139">
        <f>+SQRT(W28)</f>
        <v>5.4226757749886847E-2</v>
      </c>
      <c r="G17" s="161">
        <f t="shared" si="8"/>
        <v>0.92745807371401912</v>
      </c>
      <c r="H17" s="140">
        <f t="shared" si="14"/>
        <v>0.86017847849731888</v>
      </c>
      <c r="I17" s="149">
        <f t="shared" si="9"/>
        <v>0.36221900642237703</v>
      </c>
      <c r="J17" s="58"/>
      <c r="K17" s="167"/>
      <c r="L17" s="167"/>
      <c r="M17" s="117"/>
      <c r="P17" s="242"/>
      <c r="Q17" s="167">
        <v>6</v>
      </c>
      <c r="R17" s="123">
        <f t="shared" si="12"/>
        <v>-3.8370985474483761E-2</v>
      </c>
      <c r="S17" s="123">
        <f t="shared" si="12"/>
        <v>-2.1081291215021532E-3</v>
      </c>
      <c r="T17" s="123">
        <f t="shared" si="12"/>
        <v>6.4922649365746184E-3</v>
      </c>
      <c r="U17" s="123">
        <f t="shared" si="12"/>
        <v>-3.4606041716715628E-3</v>
      </c>
      <c r="V17" s="123">
        <f t="shared" si="12"/>
        <v>-1.122021840435757E-3</v>
      </c>
      <c r="W17" s="123">
        <f t="shared" si="12"/>
        <v>3.1517742959924426E-2</v>
      </c>
      <c r="X17" s="123"/>
      <c r="Y17" s="123"/>
      <c r="Z17" s="25"/>
      <c r="AA17" s="242"/>
      <c r="AB17" s="105">
        <v>6</v>
      </c>
      <c r="AC17" s="116">
        <f t="shared" si="13"/>
        <v>-1.1765200838838516E-2</v>
      </c>
      <c r="AD17" s="116">
        <f t="shared" si="11"/>
        <v>1.0602657689355074E-2</v>
      </c>
      <c r="AE17" s="116">
        <f t="shared" si="11"/>
        <v>5.4627499619882489E-2</v>
      </c>
      <c r="AF17" s="116">
        <f t="shared" si="11"/>
        <v>-5.3413626104683448E-3</v>
      </c>
      <c r="AG17" s="116">
        <f t="shared" si="11"/>
        <v>-7.3764537262928642E-2</v>
      </c>
      <c r="AH17" s="116">
        <f t="shared" si="11"/>
        <v>2.0059488853045371E-2</v>
      </c>
      <c r="AI17" s="116">
        <f t="shared" si="11"/>
        <v>-1.6493532926585106E-2</v>
      </c>
      <c r="AJ17" s="116">
        <f t="shared" si="11"/>
        <v>-5.2283600800790031E-2</v>
      </c>
      <c r="AK17" s="116">
        <f t="shared" si="11"/>
        <v>-6.7541835733896521E-3</v>
      </c>
      <c r="AL17" s="116">
        <f t="shared" si="11"/>
        <v>-4.8868226102681545E-2</v>
      </c>
      <c r="AM17" s="116">
        <f t="shared" si="11"/>
        <v>3.2927917183136063E-2</v>
      </c>
      <c r="AN17" s="116">
        <f t="shared" si="11"/>
        <v>5.3400300650986388E-2</v>
      </c>
      <c r="AO17" s="116">
        <f t="shared" si="11"/>
        <v>-3.3157851037379643E-2</v>
      </c>
      <c r="AP17" s="116">
        <f t="shared" si="11"/>
        <v>-2.4911730744237651E-2</v>
      </c>
      <c r="AQ17" s="116">
        <f t="shared" si="11"/>
        <v>5.5484574047711538E-2</v>
      </c>
      <c r="AR17" s="116">
        <f t="shared" si="11"/>
        <v>1.1167496356208298E-2</v>
      </c>
      <c r="AS17" s="116">
        <f t="shared" si="11"/>
        <v>4.5196952942356358E-2</v>
      </c>
      <c r="AT17" s="116">
        <f t="shared" si="11"/>
        <v>2.1745723644265705E-2</v>
      </c>
      <c r="AU17" s="116">
        <f t="shared" si="11"/>
        <v>2.6325344683498397E-2</v>
      </c>
      <c r="AV17" s="116">
        <f t="shared" si="11"/>
        <v>-7.2873318229305234E-3</v>
      </c>
      <c r="AW17" s="116">
        <f t="shared" si="11"/>
        <v>-4.129563216691879E-2</v>
      </c>
      <c r="AX17" s="116">
        <f t="shared" si="11"/>
        <v>-1.0525276806958403E-2</v>
      </c>
      <c r="AY17" s="116">
        <f t="shared" si="11"/>
        <v>-3.5661185808166934E-3</v>
      </c>
      <c r="AZ17" s="116">
        <f t="shared" si="11"/>
        <v>7.3998599765551232E-4</v>
      </c>
      <c r="BA17" s="116">
        <f t="shared" si="11"/>
        <v>1.0389299848967054E-2</v>
      </c>
      <c r="BB17" s="116">
        <f t="shared" si="11"/>
        <v>3.4567135432647819E-2</v>
      </c>
      <c r="BC17" s="116">
        <f t="shared" si="11"/>
        <v>-2.1037127753597361E-2</v>
      </c>
      <c r="BD17" s="116">
        <f t="shared" si="11"/>
        <v>6.6047352598300746E-3</v>
      </c>
      <c r="BE17" s="116">
        <f t="shared" si="11"/>
        <v>-7.2319474250715776E-3</v>
      </c>
      <c r="BF17" s="116">
        <f t="shared" si="11"/>
        <v>1.585864414542254E-3</v>
      </c>
      <c r="BG17" s="116">
        <f t="shared" si="11"/>
        <v>-3.2407709919923686E-2</v>
      </c>
      <c r="BH17" s="116">
        <f t="shared" si="11"/>
        <v>1.1266393749427797E-2</v>
      </c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</row>
    <row r="18" spans="1:256">
      <c r="A18" s="136"/>
      <c r="B18" s="138"/>
      <c r="C18" s="138"/>
      <c r="D18" s="135"/>
      <c r="E18" s="138"/>
      <c r="F18" s="139"/>
      <c r="G18" s="161"/>
      <c r="H18" s="140"/>
      <c r="I18" s="149"/>
      <c r="J18" s="58"/>
      <c r="P18" s="242"/>
      <c r="Q18" s="167"/>
      <c r="R18" s="123"/>
      <c r="S18" s="123"/>
      <c r="T18" s="123"/>
      <c r="U18" s="123"/>
      <c r="V18" s="123"/>
      <c r="W18" s="123"/>
      <c r="X18" s="123"/>
      <c r="Y18" s="123"/>
      <c r="Z18" s="25"/>
      <c r="AA18" s="242"/>
      <c r="AB18" s="105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</row>
    <row r="19" spans="1:256">
      <c r="A19" s="136"/>
      <c r="B19" s="138"/>
      <c r="C19" s="138"/>
      <c r="D19" s="135"/>
      <c r="E19" s="138"/>
      <c r="F19" s="139"/>
      <c r="G19" s="161"/>
      <c r="H19" s="140"/>
      <c r="I19" s="149"/>
      <c r="J19" s="58"/>
      <c r="P19" s="242"/>
      <c r="Q19" s="167"/>
      <c r="R19" s="123"/>
      <c r="S19" s="123"/>
      <c r="T19" s="123"/>
      <c r="U19" s="123"/>
      <c r="V19" s="123"/>
      <c r="W19" s="123"/>
      <c r="X19" s="123"/>
      <c r="Y19" s="123"/>
      <c r="Z19" s="25"/>
      <c r="AA19" s="242"/>
      <c r="AB19" s="105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</row>
    <row r="20" spans="1:256">
      <c r="J20" s="58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O20" s="25"/>
      <c r="AP20" s="25"/>
      <c r="AT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</row>
    <row r="21" spans="1:256">
      <c r="J21" s="58"/>
      <c r="P21" s="167" t="s">
        <v>61</v>
      </c>
      <c r="Q21" s="167">
        <v>1</v>
      </c>
      <c r="R21" s="122">
        <f>INDEX(MMULT($AC$12:$BH$17,$B$79:$B$110),R$1,1)</f>
        <v>-0.56979571844563015</v>
      </c>
      <c r="S21" s="122">
        <f t="shared" ref="S21:W21" si="15">INDEX(MMULT($AC$12:$BH$17,$B$79:$B$110),S$1,1)</f>
        <v>2.2261694762217094E-2</v>
      </c>
      <c r="T21" s="122">
        <f t="shared" si="15"/>
        <v>0.13618383962039188</v>
      </c>
      <c r="U21" s="122">
        <f t="shared" si="15"/>
        <v>5.236223185407763E-2</v>
      </c>
      <c r="V21" s="122">
        <f t="shared" si="15"/>
        <v>4.2116019879804553E-2</v>
      </c>
      <c r="W21" s="122">
        <f t="shared" si="15"/>
        <v>5.0293044286466811E-2</v>
      </c>
      <c r="X21" s="122"/>
      <c r="Y21" s="122"/>
      <c r="Z21" s="25"/>
      <c r="AA21" s="105" t="s">
        <v>50</v>
      </c>
      <c r="AB21" s="105">
        <v>1</v>
      </c>
      <c r="AC21" s="115">
        <f t="shared" ref="AC21:BH21" si="16">INDEX($B$79:$B$110,AC1,1)</f>
        <v>0.51467815125788341</v>
      </c>
      <c r="AD21" s="115">
        <f t="shared" si="16"/>
        <v>0.47009840738037745</v>
      </c>
      <c r="AE21" s="115">
        <f t="shared" si="16"/>
        <v>1.0404645061669688</v>
      </c>
      <c r="AF21" s="115">
        <f t="shared" si="16"/>
        <v>0.51177311101230993</v>
      </c>
      <c r="AG21" s="115">
        <f t="shared" si="16"/>
        <v>0.61908683088419769</v>
      </c>
      <c r="AH21" s="115">
        <f t="shared" si="16"/>
        <v>1.9913120151677626</v>
      </c>
      <c r="AI21" s="115">
        <f t="shared" si="16"/>
        <v>1.0392873339087716</v>
      </c>
      <c r="AJ21" s="115">
        <f t="shared" si="16"/>
        <v>1.0112963335285625</v>
      </c>
      <c r="AK21" s="115">
        <f t="shared" si="16"/>
        <v>0.89144037002641485</v>
      </c>
      <c r="AL21" s="115">
        <f t="shared" si="16"/>
        <v>1.6178051289640676</v>
      </c>
      <c r="AM21" s="115">
        <f t="shared" si="16"/>
        <v>1.3791157464664827</v>
      </c>
      <c r="AN21" s="115">
        <f t="shared" si="16"/>
        <v>0.7269969554512673</v>
      </c>
      <c r="AO21" s="115">
        <f t="shared" si="16"/>
        <v>2.0479325524554977</v>
      </c>
      <c r="AP21" s="115">
        <f t="shared" si="16"/>
        <v>0.72457935567206277</v>
      </c>
      <c r="AQ21" s="115">
        <f t="shared" si="16"/>
        <v>0.84537799030635552</v>
      </c>
      <c r="AR21" s="115">
        <f t="shared" si="16"/>
        <v>1.0172588538806442</v>
      </c>
      <c r="AS21" s="115">
        <f t="shared" si="16"/>
        <v>1.2525899114283301</v>
      </c>
      <c r="AT21" s="115">
        <f t="shared" si="16"/>
        <v>1.1894711278390437</v>
      </c>
      <c r="AU21" s="115">
        <f t="shared" si="16"/>
        <v>1.3377571166020739</v>
      </c>
      <c r="AV21" s="115">
        <f t="shared" si="16"/>
        <v>0.96505152775725955</v>
      </c>
      <c r="AW21" s="115">
        <f t="shared" si="16"/>
        <v>0.81030333439952451</v>
      </c>
      <c r="AX21" s="115">
        <f t="shared" si="16"/>
        <v>0.45241483015558243</v>
      </c>
      <c r="AY21" s="115">
        <f t="shared" si="16"/>
        <v>0.76971759111365601</v>
      </c>
      <c r="AZ21" s="115">
        <f t="shared" si="16"/>
        <v>0.83438810894470616</v>
      </c>
      <c r="BA21" s="115">
        <f t="shared" si="16"/>
        <v>1.8865816752561022</v>
      </c>
      <c r="BB21" s="115">
        <f t="shared" si="16"/>
        <v>0.70703151164245837</v>
      </c>
      <c r="BC21" s="115">
        <f t="shared" si="16"/>
        <v>0.87181938474640897</v>
      </c>
      <c r="BD21" s="115">
        <f t="shared" si="16"/>
        <v>1.2140982372434459</v>
      </c>
      <c r="BE21" s="115">
        <f t="shared" si="16"/>
        <v>0.65495777537521782</v>
      </c>
      <c r="BF21" s="115">
        <f t="shared" si="16"/>
        <v>0.87208493126107378</v>
      </c>
      <c r="BG21" s="115">
        <f t="shared" si="16"/>
        <v>0.30229236917942648</v>
      </c>
      <c r="BH21" s="115">
        <f t="shared" si="16"/>
        <v>0.94561507578394899</v>
      </c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</row>
    <row r="22" spans="1:256" ht="13.5" customHeight="1" thickBot="1">
      <c r="A22" s="146" t="s">
        <v>67</v>
      </c>
      <c r="B22" s="146"/>
      <c r="C22" s="147" t="s">
        <v>68</v>
      </c>
      <c r="D22" s="148" t="s">
        <v>69</v>
      </c>
      <c r="E22" s="148" t="s">
        <v>70</v>
      </c>
      <c r="G22" s="170" t="s">
        <v>116</v>
      </c>
      <c r="H22" s="170" t="s">
        <v>117</v>
      </c>
      <c r="J22" s="58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O22" s="25"/>
      <c r="AP22" s="25"/>
      <c r="AT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</row>
    <row r="23" spans="1:256" ht="15" customHeight="1">
      <c r="A23" s="143" t="s">
        <v>71</v>
      </c>
      <c r="B23" s="143"/>
      <c r="C23" s="144">
        <f>+M6-(A7*M8)</f>
        <v>3.4532363461705309</v>
      </c>
      <c r="D23" s="145">
        <f>+B7-1</f>
        <v>5</v>
      </c>
      <c r="E23" s="144">
        <f>+C23/D23</f>
        <v>0.69064726923410613</v>
      </c>
      <c r="F23" s="57"/>
      <c r="G23" s="151">
        <f>TINV(1-$C$7,A7-B7)</f>
        <v>2.0555294386428731</v>
      </c>
      <c r="H23" s="151">
        <f>FINV(1-C7,(B7-1),(A7-B7))</f>
        <v>2.5867900870625924</v>
      </c>
      <c r="J23" s="58"/>
      <c r="P23" s="241" t="s">
        <v>64</v>
      </c>
      <c r="Q23" s="167">
        <v>1</v>
      </c>
      <c r="R23" s="117">
        <f t="shared" ref="R23:W28" si="17">+$E$27*R12</f>
        <v>8.2704748609053025E-2</v>
      </c>
      <c r="S23" s="117">
        <f t="shared" si="17"/>
        <v>-1.1797375650731239E-3</v>
      </c>
      <c r="T23" s="117">
        <f t="shared" si="17"/>
        <v>-8.9221749077968565E-3</v>
      </c>
      <c r="U23" s="117">
        <f t="shared" si="17"/>
        <v>-2.9752097502299853E-3</v>
      </c>
      <c r="V23" s="117">
        <f t="shared" si="17"/>
        <v>1.4562246622570088E-4</v>
      </c>
      <c r="W23" s="117">
        <f t="shared" si="17"/>
        <v>-3.5799348312173184E-3</v>
      </c>
      <c r="X23" s="117"/>
      <c r="Y23" s="117"/>
      <c r="Z23" s="25"/>
      <c r="AA23" s="118" t="s">
        <v>51</v>
      </c>
      <c r="AB23" s="105">
        <v>1</v>
      </c>
      <c r="AC23" s="119">
        <f>INDEX(MMULT($R$21:$W$21,$AC$3:$BH$8),1,AC$1)</f>
        <v>0.87041451690660265</v>
      </c>
      <c r="AD23" s="119">
        <f t="shared" ref="AD23:BH23" si="18">INDEX(MMULT($R$21:$W$21,$AC$3:$BH$8),1,AD$1)</f>
        <v>0.92313931114300207</v>
      </c>
      <c r="AE23" s="119">
        <f t="shared" si="18"/>
        <v>1.0169271433284977</v>
      </c>
      <c r="AF23" s="119">
        <f t="shared" si="18"/>
        <v>0.628901128801023</v>
      </c>
      <c r="AG23" s="119">
        <f t="shared" si="18"/>
        <v>0.75194022159668916</v>
      </c>
      <c r="AH23" s="119">
        <f t="shared" si="18"/>
        <v>1.5877627807562442</v>
      </c>
      <c r="AI23" s="119">
        <f t="shared" si="18"/>
        <v>1.0694769477669601</v>
      </c>
      <c r="AJ23" s="119">
        <f t="shared" si="18"/>
        <v>1.2596034962888087</v>
      </c>
      <c r="AK23" s="119">
        <f t="shared" si="18"/>
        <v>0.96987916679601016</v>
      </c>
      <c r="AL23" s="119">
        <f t="shared" si="18"/>
        <v>1.6036197679368374</v>
      </c>
      <c r="AM23" s="119">
        <f t="shared" si="18"/>
        <v>1.1780717863989225</v>
      </c>
      <c r="AN23" s="119">
        <f t="shared" si="18"/>
        <v>0.70974417690270453</v>
      </c>
      <c r="AO23" s="119">
        <f t="shared" si="18"/>
        <v>1.6297862491898962</v>
      </c>
      <c r="AP23" s="119">
        <f t="shared" si="18"/>
        <v>0.8078736908955646</v>
      </c>
      <c r="AQ23" s="119">
        <f t="shared" si="18"/>
        <v>1.4131775927548715</v>
      </c>
      <c r="AR23" s="119">
        <f t="shared" si="18"/>
        <v>0.75653707381761437</v>
      </c>
      <c r="AS23" s="119">
        <f t="shared" si="18"/>
        <v>0.87664406891589008</v>
      </c>
      <c r="AT23" s="119">
        <f t="shared" si="18"/>
        <v>1.3458900631057782</v>
      </c>
      <c r="AU23" s="119">
        <f t="shared" si="18"/>
        <v>1.2579905529381996</v>
      </c>
      <c r="AV23" s="119">
        <f t="shared" si="18"/>
        <v>0.66164429316419526</v>
      </c>
      <c r="AW23" s="119">
        <f t="shared" si="18"/>
        <v>0.3064391966247616</v>
      </c>
      <c r="AX23" s="119">
        <f t="shared" si="18"/>
        <v>0.60610026285173468</v>
      </c>
      <c r="AY23" s="119">
        <f t="shared" si="18"/>
        <v>0.97317700273814589</v>
      </c>
      <c r="AZ23" s="119">
        <f t="shared" si="18"/>
        <v>1.0156930555941202</v>
      </c>
      <c r="BA23" s="119">
        <f t="shared" si="18"/>
        <v>1.5158201626392769</v>
      </c>
      <c r="BB23" s="119">
        <f t="shared" si="18"/>
        <v>1.0164598941279197</v>
      </c>
      <c r="BC23" s="119">
        <f t="shared" si="18"/>
        <v>0.92598626569275155</v>
      </c>
      <c r="BD23" s="119">
        <f t="shared" si="18"/>
        <v>0.70812788452921338</v>
      </c>
      <c r="BE23" s="119">
        <f t="shared" si="18"/>
        <v>0.55298223165286231</v>
      </c>
      <c r="BF23" s="119">
        <f t="shared" si="18"/>
        <v>0.97040062007962591</v>
      </c>
      <c r="BG23" s="119">
        <f t="shared" si="18"/>
        <v>0.59374079807624103</v>
      </c>
      <c r="BH23" s="119">
        <f t="shared" si="18"/>
        <v>1.0107267472468078</v>
      </c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ht="12.75" customHeight="1">
      <c r="A24" s="142" t="s">
        <v>72</v>
      </c>
      <c r="B24" s="121"/>
      <c r="C24" s="117">
        <f>+C25-C23</f>
        <v>2.4257470706231885</v>
      </c>
      <c r="D24" s="141">
        <f>+A7-B7</f>
        <v>26</v>
      </c>
      <c r="E24" s="117">
        <f>+C24/D24</f>
        <v>9.3297964254738019E-2</v>
      </c>
      <c r="J24" s="58"/>
      <c r="K24" s="57"/>
      <c r="P24" s="242"/>
      <c r="Q24" s="167">
        <v>2</v>
      </c>
      <c r="R24" s="117">
        <f t="shared" si="17"/>
        <v>-1.1797375650731241E-3</v>
      </c>
      <c r="S24" s="117">
        <f t="shared" si="17"/>
        <v>8.9562449427793518E-5</v>
      </c>
      <c r="T24" s="117">
        <f t="shared" si="17"/>
        <v>-2.5846997814212681E-5</v>
      </c>
      <c r="U24" s="117">
        <f t="shared" si="17"/>
        <v>6.3149166734954173E-5</v>
      </c>
      <c r="V24" s="117">
        <f t="shared" si="17"/>
        <v>-1.0505462327746564E-5</v>
      </c>
      <c r="W24" s="117">
        <f t="shared" si="17"/>
        <v>-1.9668415542227084E-4</v>
      </c>
      <c r="X24" s="117"/>
      <c r="Y24" s="117"/>
      <c r="Z24" s="25"/>
      <c r="AY24" s="54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</row>
    <row r="25" spans="1:256" ht="14.25" customHeight="1">
      <c r="A25" s="121" t="s">
        <v>73</v>
      </c>
      <c r="B25" s="121"/>
      <c r="C25" s="117">
        <f>+M7-(A7*M8)</f>
        <v>5.8789834167937194</v>
      </c>
      <c r="D25" s="141">
        <f>+A7-1</f>
        <v>31</v>
      </c>
      <c r="E25" s="121"/>
      <c r="J25" s="58"/>
      <c r="P25" s="242"/>
      <c r="Q25" s="167">
        <v>3</v>
      </c>
      <c r="R25" s="117">
        <f t="shared" si="17"/>
        <v>-8.9221749077968739E-3</v>
      </c>
      <c r="S25" s="117">
        <f t="shared" si="17"/>
        <v>-2.5846997814212318E-5</v>
      </c>
      <c r="T25" s="117">
        <f t="shared" si="17"/>
        <v>2.9328388343005372E-3</v>
      </c>
      <c r="U25" s="117">
        <f t="shared" si="17"/>
        <v>3.9002099603457132E-5</v>
      </c>
      <c r="V25" s="117">
        <f t="shared" si="17"/>
        <v>-2.7157433966060272E-4</v>
      </c>
      <c r="W25" s="117">
        <f t="shared" si="17"/>
        <v>6.0571510198480314E-4</v>
      </c>
      <c r="X25" s="117"/>
      <c r="Y25" s="117"/>
      <c r="Z25" s="25"/>
      <c r="AY25" s="54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</row>
    <row r="26" spans="1:256">
      <c r="J26" s="58"/>
      <c r="P26" s="242"/>
      <c r="Q26" s="167">
        <v>4</v>
      </c>
      <c r="R26" s="117">
        <f t="shared" si="17"/>
        <v>-2.9752097502299879E-3</v>
      </c>
      <c r="S26" s="117">
        <f t="shared" si="17"/>
        <v>6.3149166734954065E-5</v>
      </c>
      <c r="T26" s="117">
        <f t="shared" si="17"/>
        <v>3.9002099603457206E-5</v>
      </c>
      <c r="U26" s="117">
        <f t="shared" si="17"/>
        <v>3.312912965024632E-4</v>
      </c>
      <c r="V26" s="117">
        <f t="shared" si="17"/>
        <v>-4.6220348385794512E-5</v>
      </c>
      <c r="W26" s="117">
        <f t="shared" si="17"/>
        <v>-3.2286732430839422E-4</v>
      </c>
      <c r="X26" s="117"/>
      <c r="Y26" s="117"/>
      <c r="Z26" s="25"/>
      <c r="AY26" s="54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</row>
    <row r="27" spans="1:256">
      <c r="A27" s="132" t="s">
        <v>99</v>
      </c>
      <c r="E27" s="112">
        <f>+N74/(A7-B7)</f>
        <v>9.3297964254733676E-2</v>
      </c>
      <c r="J27" s="58"/>
      <c r="P27" s="242"/>
      <c r="Q27" s="167">
        <v>5</v>
      </c>
      <c r="R27" s="117">
        <f t="shared" si="17"/>
        <v>1.456224662257028E-4</v>
      </c>
      <c r="S27" s="117">
        <f t="shared" si="17"/>
        <v>-1.0505462327746528E-5</v>
      </c>
      <c r="T27" s="117">
        <f t="shared" si="17"/>
        <v>-2.7157433966060315E-4</v>
      </c>
      <c r="U27" s="117">
        <f t="shared" si="17"/>
        <v>-4.6220348385794512E-5</v>
      </c>
      <c r="V27" s="117">
        <f t="shared" si="17"/>
        <v>3.0129364227816533E-4</v>
      </c>
      <c r="W27" s="117">
        <f t="shared" si="17"/>
        <v>-1.0468235356200611E-4</v>
      </c>
      <c r="X27" s="117"/>
      <c r="Y27" s="117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O27" s="25"/>
      <c r="AP27" s="25"/>
      <c r="AT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</row>
    <row r="28" spans="1:256">
      <c r="A28" s="132" t="s">
        <v>100</v>
      </c>
      <c r="E28" s="112">
        <f>SQRT(E27)</f>
        <v>0.30544715460245114</v>
      </c>
      <c r="J28" s="58"/>
      <c r="P28" s="242"/>
      <c r="Q28" s="167">
        <v>6</v>
      </c>
      <c r="R28" s="117">
        <f t="shared" si="17"/>
        <v>-3.5799348312172911E-3</v>
      </c>
      <c r="S28" s="117">
        <f t="shared" si="17"/>
        <v>-1.96684155422271E-4</v>
      </c>
      <c r="T28" s="117">
        <f t="shared" si="17"/>
        <v>6.0571510198479956E-4</v>
      </c>
      <c r="U28" s="117">
        <f t="shared" si="17"/>
        <v>-3.2286732430839569E-4</v>
      </c>
      <c r="V28" s="117">
        <f t="shared" si="17"/>
        <v>-1.0468235356200575E-4</v>
      </c>
      <c r="W28" s="117">
        <f t="shared" si="17"/>
        <v>2.9405412560649133E-3</v>
      </c>
      <c r="X28" s="117"/>
      <c r="Y28" s="117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O28" s="25"/>
      <c r="AP28" s="25"/>
      <c r="AT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</row>
    <row r="29" spans="1:256" ht="13.5" thickBot="1">
      <c r="J29" s="58"/>
      <c r="P29" s="242"/>
      <c r="Q29" s="167"/>
      <c r="R29" s="117"/>
      <c r="S29" s="117"/>
      <c r="T29" s="117"/>
      <c r="U29" s="117"/>
      <c r="V29" s="117"/>
      <c r="W29" s="117"/>
      <c r="X29" s="117"/>
      <c r="Y29" s="117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O29" s="25"/>
      <c r="AP29" s="25"/>
      <c r="AT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</row>
    <row r="30" spans="1:256" ht="13.5" customHeight="1" thickBot="1">
      <c r="A30" s="169" t="s">
        <v>115</v>
      </c>
      <c r="B30" s="66" t="s">
        <v>3</v>
      </c>
      <c r="C30" s="66" t="s">
        <v>4</v>
      </c>
      <c r="D30" s="64" t="s">
        <v>5</v>
      </c>
      <c r="E30" s="66" t="s">
        <v>6</v>
      </c>
      <c r="F30" s="66" t="s">
        <v>46</v>
      </c>
      <c r="G30" s="66"/>
      <c r="H30" s="66"/>
      <c r="J30" s="58"/>
      <c r="P30" s="242"/>
      <c r="Q30" s="167"/>
      <c r="R30" s="117"/>
      <c r="S30" s="117"/>
      <c r="T30" s="117"/>
      <c r="U30" s="117"/>
      <c r="V30" s="117"/>
      <c r="W30" s="117"/>
      <c r="X30" s="117"/>
      <c r="Y30" s="117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O30" s="25"/>
      <c r="AP30" s="25"/>
      <c r="AT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</row>
    <row r="31" spans="1:256" ht="13.5" thickBot="1">
      <c r="A31" s="133" t="s">
        <v>2</v>
      </c>
      <c r="B31" s="65">
        <f t="shared" ref="B31:F31" si="19">CORREL($B$79:$B$110,D79:D110)</f>
        <v>0.29689309726682689</v>
      </c>
      <c r="C31" s="62">
        <f t="shared" si="19"/>
        <v>0.37538354430639048</v>
      </c>
      <c r="D31" s="62">
        <f t="shared" si="19"/>
        <v>0.37634305598292739</v>
      </c>
      <c r="E31" s="62">
        <f t="shared" si="19"/>
        <v>0.51161723449400476</v>
      </c>
      <c r="F31" s="65">
        <f t="shared" si="19"/>
        <v>0.3150848711925136</v>
      </c>
      <c r="G31" s="65"/>
      <c r="H31" s="65"/>
      <c r="J31" s="58"/>
      <c r="P31" s="29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O31" s="25"/>
      <c r="AP31" s="25"/>
      <c r="AT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</row>
    <row r="32" spans="1:256" ht="14.25" customHeight="1" thickBot="1">
      <c r="A32" s="108" t="s">
        <v>3</v>
      </c>
      <c r="B32" s="61"/>
      <c r="C32" s="62">
        <f t="shared" ref="C32:F32" si="20">CORREL($D$79:$D$110,E79:E110)</f>
        <v>1.8027768155780836E-2</v>
      </c>
      <c r="D32" s="62">
        <f t="shared" si="20"/>
        <v>-0.26108357767975238</v>
      </c>
      <c r="E32" s="62">
        <f t="shared" si="20"/>
        <v>6.8538144888505806E-2</v>
      </c>
      <c r="F32" s="65">
        <f t="shared" si="20"/>
        <v>0.29761400658828463</v>
      </c>
      <c r="G32" s="65"/>
      <c r="H32" s="65"/>
      <c r="J32" s="58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O32" s="25"/>
      <c r="AP32" s="25"/>
      <c r="AT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</row>
    <row r="33" spans="1:240" s="25" customFormat="1" ht="13.5" thickBot="1">
      <c r="A33" s="108" t="s">
        <v>4</v>
      </c>
      <c r="B33" s="61"/>
      <c r="C33" s="61"/>
      <c r="D33" s="62">
        <f>CORREL($E$79:$E$110,F79:F110)</f>
        <v>-6.870054153089955E-2</v>
      </c>
      <c r="E33" s="62">
        <f>CORREL($E$79:$E$110,G79:G110)</f>
        <v>0.2581935626348158</v>
      </c>
      <c r="F33" s="65">
        <f>CORREL($E$79:$E$110,H79:H110)</f>
        <v>-0.18006204406591308</v>
      </c>
      <c r="G33" s="65"/>
      <c r="H33" s="65"/>
      <c r="I33" s="27"/>
      <c r="J33" s="58"/>
    </row>
    <row r="34" spans="1:240" s="25" customFormat="1" ht="13.5" customHeight="1" thickBot="1">
      <c r="A34" s="108" t="s">
        <v>5</v>
      </c>
      <c r="B34" s="61"/>
      <c r="C34" s="63"/>
      <c r="D34" s="61"/>
      <c r="E34" s="62">
        <f>CORREL($F$79:$F$110,G79:G110)</f>
        <v>0.14626689845601731</v>
      </c>
      <c r="F34" s="65">
        <f>CORREL($F$79:$F$110,H79:H110)</f>
        <v>0.24923831811733324</v>
      </c>
      <c r="G34" s="65"/>
      <c r="H34" s="65"/>
      <c r="I34" s="27"/>
      <c r="J34" s="58"/>
      <c r="S34" s="126" t="s">
        <v>52</v>
      </c>
      <c r="T34" s="125"/>
      <c r="U34" s="125"/>
      <c r="V34" s="125"/>
      <c r="W34" s="125"/>
      <c r="X34" s="125"/>
      <c r="Y34" s="125"/>
    </row>
    <row r="35" spans="1:240" s="25" customFormat="1" ht="13.5" thickBot="1">
      <c r="A35" s="108" t="s">
        <v>6</v>
      </c>
      <c r="B35" s="61"/>
      <c r="C35" s="63"/>
      <c r="D35" s="64"/>
      <c r="E35" s="61"/>
      <c r="F35" s="65">
        <f>CORREL($G$79:$G$110,H79:H110)</f>
        <v>0.12635310272423295</v>
      </c>
      <c r="G35" s="65"/>
      <c r="H35" s="65"/>
      <c r="J35" s="58"/>
      <c r="S35" s="167" t="s">
        <v>3</v>
      </c>
      <c r="T35" s="167" t="s">
        <v>4</v>
      </c>
      <c r="U35" s="127" t="s">
        <v>5</v>
      </c>
      <c r="V35" s="167" t="s">
        <v>6</v>
      </c>
      <c r="W35" s="167" t="s">
        <v>46</v>
      </c>
      <c r="X35" s="167"/>
      <c r="Y35" s="167"/>
    </row>
    <row r="36" spans="1:240" s="25" customFormat="1" ht="13.5" thickBot="1">
      <c r="A36" s="108" t="s">
        <v>7</v>
      </c>
      <c r="B36" s="61"/>
      <c r="C36" s="63"/>
      <c r="D36" s="64"/>
      <c r="E36" s="63"/>
      <c r="F36" s="61"/>
      <c r="G36" s="65"/>
      <c r="H36" s="65"/>
      <c r="J36" s="58"/>
      <c r="S36" s="128">
        <f t="shared" ref="S36:W37" si="21">+B31*B31</f>
        <v>8.8145511204689525E-2</v>
      </c>
      <c r="T36" s="128">
        <f t="shared" si="21"/>
        <v>0.14091280533602782</v>
      </c>
      <c r="U36" s="128">
        <f t="shared" si="21"/>
        <v>0.14163409578656883</v>
      </c>
      <c r="V36" s="128">
        <f t="shared" si="21"/>
        <v>0.26175219463129346</v>
      </c>
      <c r="W36" s="128">
        <f t="shared" si="21"/>
        <v>9.9278476054402889E-2</v>
      </c>
      <c r="X36" s="128"/>
      <c r="Y36" s="128"/>
    </row>
    <row r="37" spans="1:240" s="25" customFormat="1" ht="13.5" thickBot="1">
      <c r="A37" s="108" t="s">
        <v>8</v>
      </c>
      <c r="B37" s="63"/>
      <c r="C37" s="61"/>
      <c r="D37" s="63"/>
      <c r="E37" s="64"/>
      <c r="F37" s="63"/>
      <c r="G37" s="61"/>
      <c r="H37" s="65"/>
      <c r="J37" s="58"/>
      <c r="S37" s="121"/>
      <c r="T37" s="128">
        <f t="shared" si="21"/>
        <v>3.2500042467858558E-4</v>
      </c>
      <c r="U37" s="128">
        <f t="shared" si="21"/>
        <v>6.8164634534059299E-2</v>
      </c>
      <c r="V37" s="128">
        <f t="shared" si="21"/>
        <v>4.6974773047578147E-3</v>
      </c>
      <c r="W37" s="128">
        <f t="shared" si="21"/>
        <v>8.8574096917531528E-2</v>
      </c>
      <c r="X37" s="128"/>
      <c r="Y37" s="128"/>
    </row>
    <row r="38" spans="1:240" s="25" customFormat="1">
      <c r="A38" s="27"/>
      <c r="B38" s="27"/>
      <c r="C38" s="27"/>
      <c r="D38" s="27"/>
      <c r="E38" s="27"/>
      <c r="F38" s="27"/>
      <c r="G38" s="27"/>
      <c r="H38" s="27"/>
      <c r="J38" s="58"/>
      <c r="S38" s="121"/>
      <c r="T38" s="121"/>
      <c r="U38" s="128">
        <f>+D33*D33</f>
        <v>4.7197644066388541E-3</v>
      </c>
      <c r="V38" s="128">
        <f>+E33*E33</f>
        <v>6.6663915786058556E-2</v>
      </c>
      <c r="W38" s="128">
        <f>+F33*F33</f>
        <v>3.2422339713194824E-2</v>
      </c>
      <c r="X38" s="128"/>
      <c r="Y38" s="128"/>
    </row>
    <row r="39" spans="1:240" s="25" customFormat="1">
      <c r="A39" s="27"/>
      <c r="B39" s="61" t="s">
        <v>74</v>
      </c>
      <c r="C39" s="61" t="s">
        <v>75</v>
      </c>
      <c r="D39" s="66" t="s">
        <v>76</v>
      </c>
      <c r="E39" s="66" t="s">
        <v>77</v>
      </c>
      <c r="F39" s="66" t="s">
        <v>78</v>
      </c>
      <c r="G39" s="66"/>
      <c r="H39" s="66"/>
      <c r="I39" s="27"/>
      <c r="J39" s="58"/>
      <c r="S39" s="121"/>
      <c r="T39" s="121"/>
      <c r="U39" s="121"/>
      <c r="V39" s="128">
        <f>+E34*E34</f>
        <v>2.1394005583942881E-2</v>
      </c>
      <c r="W39" s="128">
        <f>+F34*F34</f>
        <v>6.2119739217957E-2</v>
      </c>
      <c r="X39" s="128"/>
      <c r="Y39" s="128"/>
    </row>
    <row r="40" spans="1:240">
      <c r="B40" s="66" t="s">
        <v>2</v>
      </c>
      <c r="C40" s="65">
        <f>+(S36+T36-2*B31*C31*C32)/(1-T37)</f>
        <v>0.22511313275736458</v>
      </c>
      <c r="D40" s="65">
        <f>+(S36+U36-2*B31*D31*D32)/(1-U37)</f>
        <v>0.30919973928112165</v>
      </c>
      <c r="E40" s="65">
        <f>+(S36+V36-2*B31*E31*E32)/(1-V37)</f>
        <v>0.33062954184683307</v>
      </c>
      <c r="F40" s="65">
        <f>+(S36+W36-2*B31*F31*F32)/(1-W37)</f>
        <v>0.14454545959687035</v>
      </c>
      <c r="G40" s="65"/>
      <c r="H40" s="65"/>
      <c r="J40" s="58"/>
      <c r="S40" s="129"/>
      <c r="T40" s="121"/>
      <c r="U40" s="121"/>
      <c r="V40" s="121"/>
      <c r="W40" s="128">
        <f>+F35*F35</f>
        <v>1.5965106568040562E-2</v>
      </c>
      <c r="X40" s="128"/>
      <c r="Y40" s="128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O40" s="25"/>
      <c r="AP40" s="25"/>
      <c r="AT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</row>
    <row r="41" spans="1:240" ht="13.5" customHeight="1">
      <c r="I41" s="25"/>
      <c r="J41" s="58"/>
      <c r="S41" s="120"/>
      <c r="T41" s="120"/>
      <c r="U41" s="120"/>
      <c r="V41" s="120"/>
      <c r="W41" s="120"/>
      <c r="X41" s="128"/>
      <c r="Y41" s="128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O41" s="25"/>
      <c r="AP41" s="25"/>
      <c r="AT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</row>
    <row r="42" spans="1:240">
      <c r="C42" s="61" t="s">
        <v>74</v>
      </c>
      <c r="D42" s="66" t="s">
        <v>79</v>
      </c>
      <c r="E42" s="66" t="s">
        <v>80</v>
      </c>
      <c r="F42" s="66" t="s">
        <v>81</v>
      </c>
      <c r="G42" s="66"/>
      <c r="H42" s="66"/>
      <c r="J42" s="58"/>
      <c r="S42" s="120"/>
      <c r="T42" s="120"/>
      <c r="U42" s="120"/>
      <c r="V42" s="120"/>
      <c r="W42" s="120"/>
      <c r="X42" s="120"/>
      <c r="Y42" s="128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O42" s="25"/>
      <c r="AP42" s="25"/>
      <c r="AT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</row>
    <row r="43" spans="1:240">
      <c r="A43" s="57"/>
      <c r="B43" s="57"/>
      <c r="C43" s="66" t="s">
        <v>2</v>
      </c>
      <c r="D43" s="65">
        <f>+(T36+U36-2*C31*D31*D33)/(1-U38)</f>
        <v>0.30338989180022613</v>
      </c>
      <c r="E43" s="65">
        <f>+(T36+V36-2*C31*E31*E33)/(1-V38)</f>
        <v>0.325168466312872</v>
      </c>
      <c r="F43" s="65">
        <f>+(T36+W36-2*C31*F31*F33)/(1-W38)</f>
        <v>0.29226173061543004</v>
      </c>
      <c r="G43" s="65"/>
      <c r="H43" s="65"/>
      <c r="J43" s="58"/>
      <c r="S43" s="25"/>
      <c r="T43" s="25"/>
      <c r="U43" s="25"/>
      <c r="V43" s="25"/>
      <c r="W43" s="25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X43" s="25"/>
      <c r="AY43" s="25"/>
      <c r="AZ43" s="25"/>
      <c r="BA43" s="25"/>
      <c r="BB43" s="25"/>
      <c r="BC43" s="25"/>
      <c r="BD43" s="25"/>
      <c r="BE43" s="25"/>
      <c r="BF43" s="25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57"/>
      <c r="BR43" s="57"/>
      <c r="BS43" s="57"/>
      <c r="BT43" s="57"/>
      <c r="BU43" s="57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</row>
    <row r="44" spans="1:240" s="31" customFormat="1">
      <c r="A44" s="27"/>
      <c r="B44" s="27"/>
      <c r="C44" s="66" t="s">
        <v>3</v>
      </c>
      <c r="D44" s="65">
        <f>+(T37+U37-2*C32*D32*D33)/(1-U38)</f>
        <v>6.8164642888190213E-2</v>
      </c>
      <c r="E44" s="65">
        <f>+(T37+V37-2*C32*E32*E33)/(1-V38)</f>
        <v>4.6975951600406489E-3</v>
      </c>
      <c r="F44" s="65">
        <f>+(T37+W37-2*C32*F32*F33)/(1-W38)</f>
        <v>9.3874921584290338E-2</v>
      </c>
      <c r="G44" s="65"/>
      <c r="H44" s="65"/>
      <c r="I44" s="27"/>
      <c r="J44" s="58"/>
      <c r="S44" s="25"/>
      <c r="T44" s="25"/>
      <c r="U44" s="25"/>
      <c r="V44" s="25"/>
      <c r="W44" s="25"/>
      <c r="X44" s="57"/>
      <c r="Y44" s="70"/>
      <c r="Z44" s="25"/>
      <c r="AA44" s="67"/>
      <c r="AB44" s="67"/>
      <c r="AC44" s="67"/>
      <c r="AD44" s="67"/>
      <c r="AE44" s="67"/>
      <c r="AF44" s="56"/>
      <c r="AG44" s="56"/>
      <c r="AH44" s="56"/>
      <c r="AI44" s="70"/>
      <c r="AJ44" s="56"/>
      <c r="AK44" s="56"/>
      <c r="AL44" s="56"/>
      <c r="AM44" s="70"/>
      <c r="AN44" s="56"/>
      <c r="AO44" s="70"/>
      <c r="AP44" s="70"/>
      <c r="AQ44" s="70"/>
      <c r="AR44" s="70"/>
      <c r="AS44" s="70"/>
      <c r="AT44" s="70"/>
      <c r="AU44" s="70"/>
      <c r="AV44" s="70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</row>
    <row r="45" spans="1:240">
      <c r="J45" s="58"/>
      <c r="S45" s="25"/>
      <c r="T45" s="25"/>
      <c r="U45" s="25"/>
      <c r="V45" s="25"/>
      <c r="W45" s="25"/>
      <c r="X45" s="57"/>
      <c r="Y45" s="70"/>
      <c r="Z45" s="25"/>
      <c r="AA45" s="67"/>
      <c r="AB45" s="85"/>
      <c r="AC45" s="85"/>
      <c r="AD45" s="68"/>
      <c r="AE45" s="70"/>
      <c r="AF45" s="70"/>
      <c r="AG45" s="70"/>
      <c r="AH45" s="70"/>
      <c r="AI45" s="70"/>
      <c r="AJ45" s="56"/>
      <c r="AK45" s="56"/>
      <c r="AL45" s="56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X45" s="25"/>
      <c r="AY45" s="25"/>
      <c r="AZ45" s="25"/>
      <c r="BA45" s="25"/>
      <c r="BB45" s="25"/>
      <c r="BC45" s="25"/>
      <c r="BD45" s="25"/>
      <c r="BE45" s="25"/>
      <c r="BF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</row>
    <row r="46" spans="1:240" ht="13.5" thickBot="1">
      <c r="B46" s="29"/>
      <c r="C46" s="29"/>
      <c r="D46" s="61" t="s">
        <v>74</v>
      </c>
      <c r="E46" s="64" t="s">
        <v>82</v>
      </c>
      <c r="F46" s="66" t="s">
        <v>83</v>
      </c>
      <c r="G46" s="64"/>
      <c r="H46" s="66"/>
      <c r="I46" s="31"/>
      <c r="J46" s="58"/>
      <c r="P46" s="25"/>
      <c r="Q46" s="25"/>
      <c r="R46" s="25"/>
      <c r="S46" s="57"/>
      <c r="T46" s="70"/>
      <c r="U46" s="70"/>
      <c r="V46" s="69"/>
      <c r="W46" s="68"/>
      <c r="X46" s="67"/>
      <c r="Y46" s="67"/>
      <c r="Z46" s="25"/>
      <c r="AA46" s="70"/>
      <c r="AB46" s="70"/>
      <c r="AC46" s="70"/>
      <c r="AD46" s="70"/>
      <c r="AE46" s="56"/>
      <c r="AF46" s="56"/>
      <c r="AG46" s="56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56"/>
      <c r="AV46" s="56"/>
      <c r="AX46" s="25"/>
      <c r="AY46" s="25"/>
      <c r="AZ46" s="25"/>
      <c r="BA46" s="25"/>
      <c r="BB46" s="25"/>
      <c r="BC46" s="25"/>
      <c r="BD46" s="25"/>
      <c r="BE46" s="25"/>
      <c r="BF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</row>
    <row r="47" spans="1:240" ht="13.5" thickBot="1">
      <c r="B47" s="29"/>
      <c r="C47" s="29"/>
      <c r="D47" s="133" t="s">
        <v>2</v>
      </c>
      <c r="E47" s="65">
        <f>+(U36+V36-2*D31*E31*E34)/(1-V39)</f>
        <v>0.35464812591975142</v>
      </c>
      <c r="F47" s="65">
        <f>+(U36+W36-2*D31*F31*F34)/(1-W39)</f>
        <v>0.19384479902630275</v>
      </c>
      <c r="G47" s="65"/>
      <c r="H47" s="65"/>
      <c r="J47" s="58"/>
      <c r="P47" s="25"/>
      <c r="Q47" s="25"/>
      <c r="R47" s="25"/>
      <c r="S47" s="57"/>
      <c r="T47" s="70"/>
      <c r="U47" s="70"/>
      <c r="V47" s="69"/>
      <c r="W47" s="68"/>
      <c r="X47" s="67"/>
      <c r="Y47" s="67"/>
      <c r="Z47" s="25"/>
      <c r="AA47" s="70"/>
      <c r="AB47" s="70"/>
      <c r="AC47" s="70"/>
      <c r="AD47" s="70"/>
      <c r="AE47" s="56"/>
      <c r="AF47" s="56"/>
      <c r="AG47" s="56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56"/>
      <c r="AV47" s="56"/>
      <c r="AX47" s="25"/>
      <c r="AY47" s="25"/>
      <c r="AZ47" s="25"/>
      <c r="BA47" s="25"/>
      <c r="BB47" s="25"/>
      <c r="BC47" s="25"/>
      <c r="BD47" s="25"/>
      <c r="BE47" s="25"/>
      <c r="BF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</row>
    <row r="48" spans="1:240" ht="13.5" thickBot="1">
      <c r="B48" s="29"/>
      <c r="C48" s="29"/>
      <c r="D48" s="108" t="s">
        <v>3</v>
      </c>
      <c r="E48" s="65">
        <f>+(U37+V37-2*D32*E32*E34)/(1-V39)</f>
        <v>7.9804094696484945E-2</v>
      </c>
      <c r="F48" s="65">
        <f>+(U37+W37-2*D32*F32*F34)/(1-W39)</f>
        <v>0.20841831928918364</v>
      </c>
      <c r="G48" s="65"/>
      <c r="H48" s="65"/>
      <c r="J48" s="58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O48" s="25"/>
      <c r="AP48" s="25"/>
      <c r="AT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</row>
    <row r="49" spans="1:240" ht="13.5" thickBot="1">
      <c r="B49" s="57"/>
      <c r="D49" s="108" t="s">
        <v>4</v>
      </c>
      <c r="E49" s="65">
        <f>+(U38+V38-2*D33*E33*E34)/(1-V39)</f>
        <v>7.8246665267291446E-2</v>
      </c>
      <c r="F49" s="65">
        <f>+(U38+W38-2*D33*F33*F34)/(1-W39)</f>
        <v>3.3027423654115221E-2</v>
      </c>
      <c r="G49" s="65"/>
      <c r="H49" s="65"/>
      <c r="J49" s="58"/>
      <c r="K49" s="57"/>
      <c r="L49" s="57"/>
      <c r="M49" s="57"/>
      <c r="N49" s="57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O49" s="25"/>
      <c r="AP49" s="25"/>
      <c r="AT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</row>
    <row r="50" spans="1:240">
      <c r="B50" s="57"/>
      <c r="F50" s="29"/>
      <c r="H50" s="29"/>
      <c r="J50" s="58"/>
      <c r="K50" s="57"/>
      <c r="L50" s="57"/>
      <c r="M50" s="57"/>
      <c r="N50" s="57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O50" s="25"/>
      <c r="AP50" s="25"/>
      <c r="AT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</row>
    <row r="51" spans="1:240" ht="13.5" thickBot="1">
      <c r="B51" s="57"/>
      <c r="D51" s="29"/>
      <c r="E51" s="61" t="s">
        <v>74</v>
      </c>
      <c r="F51" s="66" t="s">
        <v>84</v>
      </c>
      <c r="G51" s="66"/>
      <c r="H51" s="66"/>
      <c r="J51" s="58"/>
      <c r="K51" s="5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X51" s="25"/>
      <c r="AY51" s="25"/>
      <c r="AZ51" s="25"/>
      <c r="BA51" s="25"/>
      <c r="BB51" s="25"/>
      <c r="BC51" s="25"/>
      <c r="BD51" s="25"/>
      <c r="BE51" s="25"/>
      <c r="BF51" s="25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</row>
    <row r="52" spans="1:240" ht="13.5" thickBot="1">
      <c r="B52" s="57"/>
      <c r="D52" s="29"/>
      <c r="E52" s="133" t="s">
        <v>2</v>
      </c>
      <c r="F52" s="65">
        <f>+(V36+W36-2*E31*F31*F35)/(1-W40)</f>
        <v>0.32549019570726884</v>
      </c>
      <c r="G52" s="65"/>
      <c r="H52" s="65"/>
      <c r="J52" s="58"/>
      <c r="K52" s="5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X52" s="25"/>
      <c r="AY52" s="25"/>
      <c r="AZ52" s="25"/>
      <c r="BA52" s="25"/>
      <c r="BB52" s="25"/>
      <c r="BC52" s="25"/>
      <c r="BD52" s="25"/>
      <c r="BE52" s="25"/>
      <c r="BF52" s="25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</row>
    <row r="53" spans="1:240" ht="13.5" thickBot="1">
      <c r="B53" s="29"/>
      <c r="D53" s="29"/>
      <c r="E53" s="108" t="s">
        <v>3</v>
      </c>
      <c r="F53" s="65">
        <f>+(V37+W37-2*E32*F32*F35)/(1-W40)</f>
        <v>8.9546514959990081E-2</v>
      </c>
      <c r="G53" s="65"/>
      <c r="H53" s="65"/>
      <c r="J53" s="58"/>
      <c r="K53" s="5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X53" s="25"/>
      <c r="AY53" s="25"/>
      <c r="AZ53" s="25"/>
      <c r="BA53" s="25"/>
      <c r="BB53" s="25"/>
      <c r="BC53" s="25"/>
      <c r="BD53" s="25"/>
      <c r="BE53" s="25"/>
      <c r="BF53" s="25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</row>
    <row r="54" spans="1:240" ht="13.5" thickBot="1">
      <c r="B54" s="29"/>
      <c r="D54" s="29"/>
      <c r="E54" s="108" t="s">
        <v>4</v>
      </c>
      <c r="F54" s="65">
        <f>+(V38+W38-2*E33*F33*F35)/(1-W40)</f>
        <v>0.11263298204423933</v>
      </c>
      <c r="G54" s="65"/>
      <c r="H54" s="65"/>
      <c r="J54" s="58"/>
      <c r="K54" s="5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X54" s="25"/>
      <c r="AY54" s="25"/>
      <c r="AZ54" s="25"/>
      <c r="BA54" s="25"/>
      <c r="BB54" s="25"/>
      <c r="BC54" s="25"/>
      <c r="BD54" s="25"/>
      <c r="BE54" s="25"/>
      <c r="BF54" s="25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</row>
    <row r="55" spans="1:240" ht="13.5" thickBot="1">
      <c r="A55" s="25"/>
      <c r="B55" s="29"/>
      <c r="C55" s="25"/>
      <c r="D55" s="25"/>
      <c r="E55" s="108" t="s">
        <v>5</v>
      </c>
      <c r="F55" s="65">
        <f>+(V39+W39-2*E34*F34*F35)/(1-W40)</f>
        <v>7.5506733330110251E-2</v>
      </c>
      <c r="G55" s="65"/>
      <c r="H55" s="65"/>
      <c r="J55" s="58"/>
      <c r="K55" s="5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X55" s="25"/>
      <c r="AY55" s="25"/>
      <c r="AZ55" s="25"/>
      <c r="BA55" s="25"/>
      <c r="BB55" s="25"/>
      <c r="BC55" s="25"/>
      <c r="BD55" s="25"/>
      <c r="BE55" s="25"/>
      <c r="BF55" s="25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</row>
    <row r="56" spans="1:240">
      <c r="A56" s="25"/>
      <c r="B56" s="29"/>
      <c r="C56" s="25"/>
      <c r="D56" s="25"/>
      <c r="E56" s="25"/>
      <c r="F56" s="25"/>
      <c r="G56" s="25"/>
      <c r="H56" s="25"/>
      <c r="J56" s="58"/>
      <c r="K56" s="5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X56" s="25"/>
      <c r="AY56" s="25"/>
      <c r="AZ56" s="25"/>
      <c r="BA56" s="25"/>
      <c r="BB56" s="25"/>
      <c r="BC56" s="25"/>
      <c r="BD56" s="25"/>
      <c r="BE56" s="25"/>
      <c r="BF56" s="25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</row>
    <row r="57" spans="1:240" ht="13.5" thickBot="1">
      <c r="A57" s="25"/>
      <c r="B57" s="29"/>
      <c r="C57" s="25"/>
      <c r="D57" s="25"/>
      <c r="E57" s="25"/>
      <c r="F57" s="61" t="s">
        <v>74</v>
      </c>
      <c r="G57" s="130"/>
      <c r="H57" s="130"/>
      <c r="J57" s="58"/>
      <c r="K57" s="5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X57" s="25"/>
      <c r="AY57" s="25"/>
      <c r="AZ57" s="25"/>
      <c r="BA57" s="25"/>
      <c r="BB57" s="25"/>
      <c r="BC57" s="25"/>
      <c r="BD57" s="25"/>
      <c r="BE57" s="25"/>
      <c r="BF57" s="25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</row>
    <row r="58" spans="1:240" ht="13.5" customHeight="1" thickBot="1">
      <c r="A58" s="25"/>
      <c r="B58" s="29"/>
      <c r="C58" s="25"/>
      <c r="D58" s="25"/>
      <c r="E58" s="25"/>
      <c r="F58" s="133" t="s">
        <v>2</v>
      </c>
      <c r="G58" s="168"/>
      <c r="H58" s="65"/>
      <c r="J58" s="58"/>
      <c r="K58" s="57"/>
      <c r="L58" s="57"/>
      <c r="M58" s="57"/>
      <c r="N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X58" s="25"/>
      <c r="AY58" s="25"/>
      <c r="AZ58" s="25"/>
      <c r="BA58" s="25"/>
      <c r="BB58" s="25"/>
      <c r="BC58" s="25"/>
      <c r="BD58" s="25"/>
      <c r="BE58" s="25"/>
      <c r="BF58" s="25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/>
      <c r="BV58" s="57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</row>
    <row r="59" spans="1:240" s="31" customFormat="1" ht="12.75" customHeight="1" thickBot="1">
      <c r="A59" s="27"/>
      <c r="B59" s="29"/>
      <c r="C59" s="25"/>
      <c r="D59" s="25"/>
      <c r="E59" s="25"/>
      <c r="F59" s="108" t="s">
        <v>3</v>
      </c>
      <c r="G59" s="65"/>
      <c r="H59" s="65"/>
      <c r="I59" s="27"/>
      <c r="J59" s="58"/>
      <c r="K59" s="57"/>
      <c r="L59" s="57"/>
      <c r="M59" s="57"/>
      <c r="N59" s="57"/>
      <c r="O59" s="29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/>
      <c r="BV59" s="57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</row>
    <row r="60" spans="1:240" ht="12" customHeight="1" thickBot="1">
      <c r="B60" s="29"/>
      <c r="C60" s="57"/>
      <c r="D60" s="57"/>
      <c r="E60" s="57"/>
      <c r="F60" s="108" t="s">
        <v>4</v>
      </c>
      <c r="G60" s="65"/>
      <c r="H60" s="65"/>
      <c r="J60" s="58"/>
      <c r="K60" s="57"/>
      <c r="L60" s="57"/>
      <c r="M60" s="57"/>
      <c r="N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X60" s="25"/>
      <c r="AY60" s="25"/>
      <c r="AZ60" s="25"/>
      <c r="BA60" s="25"/>
      <c r="BB60" s="25"/>
      <c r="BC60" s="25"/>
      <c r="BD60" s="25"/>
      <c r="BE60" s="25"/>
      <c r="BF60" s="25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EM60" s="25"/>
      <c r="EN60" s="25"/>
      <c r="EO60" s="25"/>
      <c r="EP60" s="25"/>
      <c r="EQ60" s="25"/>
      <c r="ER60" s="25"/>
      <c r="ES60" s="25"/>
      <c r="ET60" s="25"/>
      <c r="EU60" s="25"/>
      <c r="EV60" s="25"/>
      <c r="EW60" s="25"/>
      <c r="EX60" s="25"/>
      <c r="EY60" s="25"/>
      <c r="EZ60" s="25"/>
      <c r="FA60" s="25"/>
      <c r="FB60" s="25"/>
      <c r="FC60" s="25"/>
      <c r="FD60" s="25"/>
      <c r="FE60" s="25"/>
      <c r="FF60" s="25"/>
      <c r="FG60" s="25"/>
      <c r="FH60" s="25"/>
      <c r="FI60" s="25"/>
      <c r="FJ60" s="25"/>
      <c r="FK60" s="25"/>
      <c r="FL60" s="25"/>
      <c r="FM60" s="25"/>
      <c r="FN60" s="25"/>
      <c r="FO60" s="25"/>
      <c r="FP60" s="25"/>
      <c r="FQ60" s="25"/>
      <c r="FR60" s="25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</row>
    <row r="61" spans="1:240" ht="12" customHeight="1" thickBot="1">
      <c r="A61" s="25"/>
      <c r="B61" s="57"/>
      <c r="C61" s="57"/>
      <c r="D61" s="57"/>
      <c r="E61" s="57"/>
      <c r="F61" s="108" t="s">
        <v>5</v>
      </c>
      <c r="G61" s="65"/>
      <c r="H61" s="65"/>
      <c r="I61" s="31"/>
      <c r="J61" s="58"/>
      <c r="K61" s="57"/>
      <c r="L61" s="57"/>
      <c r="M61" s="57"/>
      <c r="N61" s="57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X61" s="25"/>
      <c r="AY61" s="25"/>
      <c r="AZ61" s="25"/>
      <c r="BA61" s="25"/>
      <c r="BB61" s="25"/>
      <c r="BC61" s="25"/>
      <c r="BD61" s="25"/>
      <c r="BE61" s="25"/>
      <c r="BF61" s="25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EM61" s="25"/>
      <c r="EN61" s="25"/>
      <c r="EO61" s="25"/>
      <c r="EP61" s="25"/>
      <c r="EQ61" s="25"/>
      <c r="ER61" s="25"/>
      <c r="ES61" s="25"/>
      <c r="ET61" s="25"/>
      <c r="EU61" s="25"/>
      <c r="EV61" s="25"/>
      <c r="EW61" s="25"/>
      <c r="EX61" s="25"/>
      <c r="EY61" s="25"/>
      <c r="EZ61" s="25"/>
      <c r="FA61" s="25"/>
      <c r="FB61" s="25"/>
      <c r="FC61" s="25"/>
      <c r="FD61" s="25"/>
      <c r="FE61" s="25"/>
      <c r="FF61" s="25"/>
      <c r="FG61" s="25"/>
      <c r="FH61" s="25"/>
      <c r="FI61" s="25"/>
      <c r="FJ61" s="25"/>
      <c r="FK61" s="25"/>
      <c r="FL61" s="25"/>
      <c r="FM61" s="25"/>
      <c r="FN61" s="25"/>
      <c r="FO61" s="25"/>
      <c r="FP61" s="25"/>
      <c r="FQ61" s="25"/>
      <c r="FR61" s="25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</row>
    <row r="62" spans="1:240" ht="12" customHeight="1" thickBot="1">
      <c r="B62" s="57"/>
      <c r="C62" s="57"/>
      <c r="D62" s="57"/>
      <c r="E62" s="57"/>
      <c r="F62" s="108" t="s">
        <v>6</v>
      </c>
      <c r="G62" s="65"/>
      <c r="H62" s="65"/>
      <c r="J62" s="58"/>
      <c r="K62" s="57"/>
      <c r="L62" s="57"/>
      <c r="M62" s="57"/>
      <c r="N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/>
      <c r="BV62" s="57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EM62" s="25"/>
      <c r="EN62" s="25"/>
      <c r="EO62" s="25"/>
      <c r="EP62" s="25"/>
      <c r="EQ62" s="25"/>
      <c r="ER62" s="25"/>
      <c r="ES62" s="25"/>
      <c r="ET62" s="25"/>
      <c r="EU62" s="25"/>
      <c r="EV62" s="25"/>
      <c r="EW62" s="25"/>
      <c r="EX62" s="25"/>
      <c r="EY62" s="25"/>
      <c r="EZ62" s="25"/>
      <c r="FA62" s="25"/>
      <c r="FB62" s="25"/>
      <c r="FC62" s="25"/>
      <c r="FD62" s="25"/>
      <c r="FE62" s="25"/>
      <c r="FF62" s="25"/>
      <c r="FG62" s="25"/>
      <c r="FH62" s="25"/>
      <c r="FI62" s="25"/>
      <c r="FJ62" s="25"/>
      <c r="FK62" s="25"/>
      <c r="FL62" s="25"/>
      <c r="FM62" s="25"/>
      <c r="FN62" s="25"/>
      <c r="FO62" s="25"/>
      <c r="FP62" s="25"/>
      <c r="FQ62" s="25"/>
      <c r="FR62" s="25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</row>
    <row r="63" spans="1:240" ht="12" customHeight="1">
      <c r="B63" s="57"/>
      <c r="C63" s="57"/>
      <c r="D63" s="57"/>
      <c r="E63" s="57"/>
      <c r="F63" s="57"/>
      <c r="G63" s="57"/>
      <c r="H63" s="57"/>
      <c r="J63" s="58"/>
      <c r="K63" s="57"/>
      <c r="L63" s="57"/>
      <c r="M63" s="57"/>
      <c r="N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EM63" s="25"/>
      <c r="EN63" s="25"/>
      <c r="EO63" s="25"/>
      <c r="EP63" s="25"/>
      <c r="EQ63" s="25"/>
      <c r="ER63" s="25"/>
      <c r="ES63" s="25"/>
      <c r="ET63" s="25"/>
      <c r="EU63" s="25"/>
      <c r="EV63" s="25"/>
      <c r="EW63" s="25"/>
      <c r="EX63" s="25"/>
      <c r="EY63" s="25"/>
      <c r="EZ63" s="25"/>
      <c r="FA63" s="25"/>
      <c r="FB63" s="25"/>
      <c r="FC63" s="25"/>
      <c r="FD63" s="25"/>
      <c r="FE63" s="25"/>
      <c r="FF63" s="25"/>
      <c r="FG63" s="25"/>
      <c r="FH63" s="25"/>
      <c r="FI63" s="25"/>
      <c r="FJ63" s="25"/>
      <c r="FK63" s="25"/>
      <c r="FL63" s="25"/>
      <c r="FM63" s="25"/>
      <c r="FN63" s="25"/>
      <c r="FO63" s="25"/>
      <c r="FP63" s="25"/>
      <c r="FQ63" s="25"/>
      <c r="FR63" s="25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</row>
    <row r="64" spans="1:240" ht="12" customHeight="1" thickBot="1">
      <c r="B64" s="57"/>
      <c r="C64" s="57"/>
      <c r="D64" s="57"/>
      <c r="E64" s="57"/>
      <c r="F64" s="57"/>
      <c r="G64" s="61"/>
      <c r="H64" s="130"/>
      <c r="J64" s="58"/>
      <c r="K64" s="57"/>
      <c r="L64" s="57"/>
      <c r="M64" s="57"/>
      <c r="N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EM64" s="25"/>
      <c r="EN64" s="25"/>
      <c r="EO64" s="25"/>
      <c r="EP64" s="25"/>
      <c r="EQ64" s="25"/>
      <c r="ER64" s="25"/>
      <c r="ES64" s="25"/>
      <c r="ET64" s="25"/>
      <c r="EU64" s="25"/>
      <c r="EV64" s="25"/>
      <c r="EW64" s="25"/>
      <c r="EX64" s="25"/>
      <c r="EY64" s="25"/>
      <c r="EZ64" s="25"/>
      <c r="FA64" s="25"/>
      <c r="FB64" s="25"/>
      <c r="FC64" s="25"/>
      <c r="FD64" s="25"/>
      <c r="FE64" s="25"/>
      <c r="FF64" s="25"/>
      <c r="FG64" s="25"/>
      <c r="FH64" s="25"/>
      <c r="FI64" s="25"/>
      <c r="FJ64" s="25"/>
      <c r="FK64" s="25"/>
      <c r="FL64" s="25"/>
      <c r="FM64" s="25"/>
      <c r="FN64" s="25"/>
      <c r="FO64" s="25"/>
      <c r="FP64" s="25"/>
      <c r="FQ64" s="25"/>
      <c r="FR64" s="25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</row>
    <row r="65" spans="1:240" ht="12" customHeight="1" thickBot="1">
      <c r="B65" s="57"/>
      <c r="C65" s="57"/>
      <c r="D65" s="57"/>
      <c r="E65" s="57"/>
      <c r="F65" s="57"/>
      <c r="G65" s="133"/>
      <c r="H65" s="65"/>
      <c r="J65" s="58"/>
      <c r="K65" s="57"/>
      <c r="L65" s="57"/>
      <c r="M65" s="57"/>
      <c r="N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/>
      <c r="BV65" s="57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EM65" s="25"/>
      <c r="EN65" s="25"/>
      <c r="EO65" s="25"/>
      <c r="EP65" s="25"/>
      <c r="EQ65" s="25"/>
      <c r="ER65" s="25"/>
      <c r="ES65" s="25"/>
      <c r="ET65" s="25"/>
      <c r="EU65" s="25"/>
      <c r="EV65" s="25"/>
      <c r="EW65" s="25"/>
      <c r="EX65" s="25"/>
      <c r="EY65" s="25"/>
      <c r="EZ65" s="25"/>
      <c r="FA65" s="25"/>
      <c r="FB65" s="25"/>
      <c r="FC65" s="25"/>
      <c r="FD65" s="25"/>
      <c r="FE65" s="25"/>
      <c r="FF65" s="25"/>
      <c r="FG65" s="25"/>
      <c r="FH65" s="25"/>
      <c r="FI65" s="25"/>
      <c r="FJ65" s="25"/>
      <c r="FK65" s="25"/>
      <c r="FL65" s="25"/>
      <c r="FM65" s="25"/>
      <c r="FN65" s="25"/>
      <c r="FO65" s="25"/>
      <c r="FP65" s="25"/>
      <c r="FQ65" s="25"/>
      <c r="FR65" s="25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</row>
    <row r="66" spans="1:240" ht="12" customHeight="1" thickBot="1">
      <c r="A66" s="31"/>
      <c r="B66" s="57"/>
      <c r="C66" s="57"/>
      <c r="D66" s="57"/>
      <c r="E66" s="57"/>
      <c r="F66" s="57"/>
      <c r="G66" s="108"/>
      <c r="H66" s="65"/>
      <c r="J66" s="58"/>
      <c r="K66" s="57"/>
      <c r="L66" s="57"/>
      <c r="M66" s="57"/>
      <c r="N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/>
      <c r="BV66" s="57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  <c r="EX66" s="25"/>
      <c r="EY66" s="25"/>
      <c r="EZ66" s="25"/>
      <c r="FA66" s="25"/>
      <c r="FB66" s="25"/>
      <c r="FC66" s="25"/>
      <c r="FD66" s="25"/>
      <c r="FE66" s="25"/>
      <c r="FF66" s="25"/>
      <c r="FG66" s="25"/>
      <c r="FH66" s="25"/>
      <c r="FI66" s="25"/>
      <c r="FJ66" s="25"/>
      <c r="FK66" s="25"/>
      <c r="FL66" s="25"/>
      <c r="FM66" s="25"/>
      <c r="FN66" s="25"/>
      <c r="FO66" s="25"/>
      <c r="FP66" s="25"/>
      <c r="FQ66" s="25"/>
      <c r="FR66" s="25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</row>
    <row r="67" spans="1:240" ht="12" customHeight="1" thickBot="1">
      <c r="B67" s="57"/>
      <c r="C67" s="57"/>
      <c r="D67" s="57"/>
      <c r="E67" s="57"/>
      <c r="F67" s="57"/>
      <c r="G67" s="108"/>
      <c r="H67" s="65"/>
      <c r="J67" s="58"/>
      <c r="K67" s="57"/>
      <c r="L67" s="57"/>
      <c r="M67" s="57"/>
      <c r="N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/>
      <c r="BV67" s="57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  <c r="EX67" s="25"/>
      <c r="EY67" s="25"/>
      <c r="EZ67" s="25"/>
      <c r="FA67" s="25"/>
      <c r="FB67" s="25"/>
      <c r="FC67" s="25"/>
      <c r="FD67" s="25"/>
      <c r="FE67" s="25"/>
      <c r="FF67" s="25"/>
      <c r="FG67" s="25"/>
      <c r="FH67" s="25"/>
      <c r="FI67" s="25"/>
      <c r="FJ67" s="25"/>
      <c r="FK67" s="25"/>
      <c r="FL67" s="25"/>
      <c r="FM67" s="25"/>
      <c r="FN67" s="25"/>
      <c r="FO67" s="25"/>
      <c r="FP67" s="25"/>
      <c r="FQ67" s="25"/>
      <c r="FR67" s="25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</row>
    <row r="68" spans="1:240" ht="12" customHeight="1" thickBot="1">
      <c r="B68" s="57"/>
      <c r="C68" s="57"/>
      <c r="D68" s="57"/>
      <c r="E68" s="57"/>
      <c r="F68" s="57"/>
      <c r="G68" s="108"/>
      <c r="H68" s="65"/>
      <c r="J68" s="58"/>
      <c r="K68" s="57"/>
      <c r="L68" s="57"/>
      <c r="M68" s="57"/>
      <c r="N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EM68" s="25"/>
      <c r="EN68" s="25"/>
      <c r="EO68" s="25"/>
      <c r="EP68" s="25"/>
      <c r="EQ68" s="25"/>
      <c r="ER68" s="25"/>
      <c r="ES68" s="25"/>
      <c r="ET68" s="25"/>
      <c r="EU68" s="25"/>
      <c r="EV68" s="25"/>
      <c r="EW68" s="25"/>
      <c r="EX68" s="25"/>
      <c r="EY68" s="25"/>
      <c r="EZ68" s="25"/>
      <c r="FA68" s="25"/>
      <c r="FB68" s="25"/>
      <c r="FC68" s="25"/>
      <c r="FD68" s="25"/>
      <c r="FE68" s="25"/>
      <c r="FF68" s="25"/>
      <c r="FG68" s="25"/>
      <c r="FH68" s="25"/>
      <c r="FI68" s="25"/>
      <c r="FJ68" s="25"/>
      <c r="FK68" s="25"/>
      <c r="FL68" s="25"/>
      <c r="FM68" s="25"/>
      <c r="FN68" s="25"/>
      <c r="FO68" s="25"/>
      <c r="FP68" s="25"/>
      <c r="FQ68" s="25"/>
      <c r="FR68" s="25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</row>
    <row r="69" spans="1:240" ht="12" customHeight="1" thickBot="1">
      <c r="B69" s="57"/>
      <c r="C69" s="57"/>
      <c r="D69" s="57"/>
      <c r="E69" s="57"/>
      <c r="F69" s="57"/>
      <c r="G69" s="108"/>
      <c r="H69" s="65"/>
      <c r="J69" s="58"/>
      <c r="K69" s="57"/>
      <c r="L69" s="57"/>
      <c r="M69" s="57"/>
      <c r="N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EM69" s="25"/>
      <c r="EN69" s="25"/>
      <c r="EO69" s="25"/>
      <c r="EP69" s="25"/>
      <c r="EQ69" s="25"/>
      <c r="ER69" s="25"/>
      <c r="ES69" s="25"/>
      <c r="ET69" s="25"/>
      <c r="EU69" s="25"/>
      <c r="EV69" s="25"/>
      <c r="EW69" s="25"/>
      <c r="EX69" s="25"/>
      <c r="EY69" s="25"/>
      <c r="EZ69" s="25"/>
      <c r="FA69" s="25"/>
      <c r="FB69" s="25"/>
      <c r="FC69" s="25"/>
      <c r="FD69" s="25"/>
      <c r="FE69" s="25"/>
      <c r="FF69" s="25"/>
      <c r="FG69" s="25"/>
      <c r="FH69" s="25"/>
      <c r="FI69" s="25"/>
      <c r="FJ69" s="25"/>
      <c r="FK69" s="25"/>
      <c r="FL69" s="25"/>
      <c r="FM69" s="25"/>
      <c r="FN69" s="25"/>
      <c r="FO69" s="25"/>
      <c r="FP69" s="25"/>
      <c r="FQ69" s="25"/>
      <c r="FR69" s="25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</row>
    <row r="70" spans="1:240" ht="12" customHeight="1" thickBot="1">
      <c r="B70" s="57"/>
      <c r="C70" s="57"/>
      <c r="D70" s="57"/>
      <c r="E70" s="57"/>
      <c r="F70" s="57"/>
      <c r="G70" s="108"/>
      <c r="H70" s="65"/>
      <c r="J70" s="58"/>
      <c r="K70" s="57"/>
      <c r="L70" s="57"/>
      <c r="M70" s="57"/>
      <c r="N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EM70" s="25"/>
      <c r="EN70" s="25"/>
      <c r="EO70" s="25"/>
      <c r="EP70" s="25"/>
      <c r="EQ70" s="25"/>
      <c r="ER70" s="25"/>
      <c r="ES70" s="25"/>
      <c r="ET70" s="25"/>
      <c r="EU70" s="25"/>
      <c r="EV70" s="25"/>
      <c r="EW70" s="25"/>
      <c r="EX70" s="25"/>
      <c r="EY70" s="25"/>
      <c r="EZ70" s="25"/>
      <c r="FA70" s="25"/>
      <c r="FB70" s="25"/>
      <c r="FC70" s="25"/>
      <c r="FD70" s="25"/>
      <c r="FE70" s="25"/>
      <c r="FF70" s="25"/>
      <c r="FG70" s="25"/>
      <c r="FH70" s="25"/>
      <c r="FI70" s="25"/>
      <c r="FJ70" s="25"/>
      <c r="FK70" s="25"/>
      <c r="FL70" s="25"/>
      <c r="FM70" s="25"/>
      <c r="FN70" s="25"/>
      <c r="FO70" s="25"/>
      <c r="FP70" s="25"/>
      <c r="FQ70" s="25"/>
      <c r="FR70" s="25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</row>
    <row r="71" spans="1:240" ht="12" customHeight="1">
      <c r="J71" s="58"/>
      <c r="K71" s="57"/>
      <c r="L71" s="57"/>
      <c r="M71" s="57"/>
      <c r="N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EM71" s="25"/>
      <c r="EN71" s="25"/>
      <c r="EO71" s="25"/>
      <c r="EP71" s="25"/>
      <c r="EQ71" s="25"/>
      <c r="ER71" s="25"/>
      <c r="ES71" s="25"/>
      <c r="ET71" s="25"/>
      <c r="EU71" s="25"/>
      <c r="EV71" s="25"/>
      <c r="EW71" s="25"/>
      <c r="EX71" s="25"/>
      <c r="EY71" s="25"/>
      <c r="EZ71" s="25"/>
      <c r="FA71" s="25"/>
      <c r="FB71" s="25"/>
      <c r="FC71" s="25"/>
      <c r="FD71" s="25"/>
      <c r="FE71" s="25"/>
      <c r="FF71" s="25"/>
      <c r="FG71" s="25"/>
      <c r="FH71" s="25"/>
      <c r="FI71" s="25"/>
      <c r="FJ71" s="25"/>
      <c r="FK71" s="25"/>
      <c r="FL71" s="25"/>
      <c r="FM71" s="25"/>
      <c r="FN71" s="25"/>
      <c r="FO71" s="25"/>
      <c r="FP71" s="25"/>
      <c r="FQ71" s="25"/>
      <c r="FR71" s="25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</row>
    <row r="72" spans="1:240" ht="12" customHeight="1">
      <c r="A72" s="72"/>
      <c r="B72" s="58"/>
      <c r="C72" s="72"/>
      <c r="D72" s="58"/>
      <c r="E72" s="72"/>
      <c r="F72" s="58"/>
      <c r="G72" s="72"/>
      <c r="H72" s="58"/>
      <c r="I72" s="58"/>
      <c r="J72" s="58"/>
      <c r="K72" s="86"/>
      <c r="L72" s="58"/>
      <c r="M72" s="58"/>
      <c r="N72" s="58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</row>
    <row r="73" spans="1:240" ht="12" customHeight="1">
      <c r="A73" s="29"/>
      <c r="C73" s="29"/>
      <c r="E73" s="29"/>
      <c r="G73" s="29"/>
      <c r="I73" s="29"/>
      <c r="K73" s="86"/>
      <c r="L73" s="116">
        <f>+L74/$A$7</f>
        <v>0.98483369222680539</v>
      </c>
      <c r="M73" s="116">
        <f>+M74/$A$7</f>
        <v>-3.516284485804988E-15</v>
      </c>
      <c r="N73" s="116">
        <f>+N74/$A$7</f>
        <v>7.5804595956971116E-2</v>
      </c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</row>
    <row r="74" spans="1:240" ht="12" customHeight="1">
      <c r="A74" s="107" t="s">
        <v>85</v>
      </c>
      <c r="B74" s="106">
        <f t="shared" ref="B74:H74" si="22">SUM(B79:B110)</f>
        <v>31.514678151257886</v>
      </c>
      <c r="C74" s="106">
        <f t="shared" si="22"/>
        <v>32</v>
      </c>
      <c r="D74" s="106">
        <f t="shared" si="22"/>
        <v>450.72931807180072</v>
      </c>
      <c r="E74" s="106">
        <f t="shared" si="22"/>
        <v>94.069477071268267</v>
      </c>
      <c r="F74" s="106">
        <f t="shared" si="22"/>
        <v>299.00067799999999</v>
      </c>
      <c r="G74" s="106">
        <f t="shared" si="22"/>
        <v>161.59191676275515</v>
      </c>
      <c r="H74" s="106">
        <f t="shared" si="22"/>
        <v>88.311394186379061</v>
      </c>
      <c r="I74" s="106"/>
      <c r="J74" s="106"/>
      <c r="K74" s="86"/>
      <c r="L74" s="116">
        <f>SUM(L79:L110)</f>
        <v>31.514678151257772</v>
      </c>
      <c r="M74" s="116">
        <f>SUM(M79:M110)</f>
        <v>-1.1252110354575962E-13</v>
      </c>
      <c r="N74" s="116">
        <f>SUM(N79:N110)</f>
        <v>2.4257470706230757</v>
      </c>
      <c r="P74" s="67"/>
      <c r="Q74" s="57"/>
      <c r="R74" s="67"/>
      <c r="S74" s="57"/>
      <c r="T74" s="67"/>
      <c r="U74" s="57"/>
      <c r="V74" s="67"/>
      <c r="W74" s="57"/>
      <c r="X74" s="67"/>
      <c r="Y74" s="57"/>
      <c r="Z74" s="67"/>
      <c r="AA74" s="57"/>
      <c r="AB74" s="67"/>
      <c r="AC74" s="57"/>
      <c r="AD74" s="67"/>
      <c r="AE74" s="57"/>
      <c r="AF74" s="67"/>
      <c r="AG74" s="57"/>
      <c r="AH74" s="67"/>
      <c r="AI74" s="57"/>
      <c r="AJ74" s="67"/>
      <c r="AK74" s="57"/>
      <c r="AL74" s="67"/>
      <c r="AM74" s="57"/>
      <c r="AN74" s="67"/>
      <c r="AO74" s="57"/>
      <c r="AP74" s="67"/>
      <c r="AQ74" s="57"/>
      <c r="AR74" s="67"/>
      <c r="AS74" s="57"/>
      <c r="AT74" s="67"/>
      <c r="AU74" s="57"/>
      <c r="AV74" s="67"/>
      <c r="AW74" s="57"/>
      <c r="AX74" s="67"/>
      <c r="AY74" s="57"/>
      <c r="AZ74" s="67"/>
      <c r="BA74" s="57"/>
      <c r="BB74" s="67"/>
      <c r="BC74" s="57"/>
      <c r="BD74" s="67"/>
      <c r="BE74" s="57"/>
      <c r="BF74" s="67"/>
      <c r="BG74" s="57"/>
      <c r="BH74" s="67"/>
      <c r="BI74" s="57"/>
      <c r="BJ74" s="67"/>
      <c r="BK74" s="57"/>
      <c r="BL74" s="67"/>
      <c r="BM74" s="57"/>
      <c r="BN74" s="67"/>
      <c r="BO74" s="57"/>
      <c r="BP74" s="67"/>
      <c r="BQ74" s="57"/>
      <c r="BR74" s="67"/>
      <c r="BS74" s="57"/>
      <c r="BT74" s="67"/>
      <c r="BU74" s="57"/>
      <c r="BV74" s="67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</row>
    <row r="75" spans="1:240" ht="12" customHeight="1">
      <c r="A75" s="29"/>
      <c r="C75" s="29"/>
      <c r="E75" s="29"/>
      <c r="G75" s="29"/>
      <c r="I75" s="29"/>
      <c r="K75" s="42"/>
      <c r="L75" s="31"/>
      <c r="M75" s="31"/>
      <c r="P75" s="67"/>
      <c r="Q75" s="57"/>
      <c r="R75" s="67"/>
      <c r="S75" s="57"/>
      <c r="T75" s="67"/>
      <c r="U75" s="57"/>
      <c r="V75" s="67"/>
      <c r="W75" s="57"/>
      <c r="X75" s="67"/>
      <c r="Y75" s="57"/>
      <c r="Z75" s="67"/>
      <c r="AA75" s="57"/>
      <c r="AB75" s="67"/>
      <c r="AC75" s="57"/>
      <c r="AD75" s="67"/>
      <c r="AE75" s="57"/>
      <c r="AF75" s="67"/>
      <c r="AG75" s="57"/>
      <c r="AH75" s="67"/>
      <c r="AI75" s="57"/>
      <c r="AJ75" s="67"/>
      <c r="AK75" s="57"/>
      <c r="AL75" s="67"/>
      <c r="AM75" s="57"/>
      <c r="AN75" s="67"/>
      <c r="AO75" s="57"/>
      <c r="AP75" s="67"/>
      <c r="AQ75" s="57"/>
      <c r="AR75" s="67"/>
      <c r="AS75" s="57"/>
      <c r="AT75" s="67"/>
      <c r="AU75" s="57"/>
      <c r="AV75" s="67"/>
      <c r="AW75" s="57"/>
      <c r="AX75" s="67"/>
      <c r="AY75" s="57"/>
      <c r="AZ75" s="67"/>
      <c r="BA75" s="57"/>
      <c r="BB75" s="67"/>
      <c r="BC75" s="57"/>
      <c r="BD75" s="67"/>
      <c r="BE75" s="57"/>
      <c r="BF75" s="67"/>
      <c r="BG75" s="57"/>
      <c r="BH75" s="67"/>
      <c r="BI75" s="57"/>
      <c r="BJ75" s="67"/>
      <c r="BK75" s="57"/>
      <c r="BL75" s="67"/>
      <c r="BM75" s="57"/>
      <c r="BN75" s="67"/>
      <c r="BO75" s="57"/>
      <c r="BP75" s="67"/>
      <c r="BQ75" s="57"/>
      <c r="BR75" s="67"/>
      <c r="BS75" s="57"/>
      <c r="BT75" s="67"/>
      <c r="BU75" s="57"/>
      <c r="BV75" s="67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</row>
    <row r="76" spans="1:240" ht="12" customHeight="1">
      <c r="A76" s="29"/>
      <c r="C76" s="29"/>
      <c r="E76" s="29"/>
      <c r="G76" s="29"/>
      <c r="I76" s="87"/>
      <c r="J76" s="88"/>
      <c r="K76" s="89"/>
      <c r="M76" s="27"/>
      <c r="P76" s="67"/>
      <c r="Q76" s="57"/>
      <c r="R76" s="67"/>
      <c r="S76" s="57"/>
      <c r="T76" s="67"/>
      <c r="U76" s="57"/>
      <c r="V76" s="67"/>
      <c r="W76" s="57"/>
      <c r="X76" s="67"/>
      <c r="Y76" s="57"/>
      <c r="Z76" s="67"/>
      <c r="AA76" s="57"/>
      <c r="AB76" s="67"/>
      <c r="AC76" s="57"/>
      <c r="AD76" s="67"/>
      <c r="AE76" s="57"/>
      <c r="AF76" s="67"/>
      <c r="AG76" s="57"/>
      <c r="AH76" s="67"/>
      <c r="AI76" s="57"/>
      <c r="AJ76" s="67"/>
      <c r="AK76" s="57"/>
      <c r="AL76" s="67"/>
      <c r="AM76" s="57"/>
      <c r="AN76" s="67"/>
      <c r="AO76" s="57"/>
      <c r="AP76" s="67"/>
      <c r="AQ76" s="57"/>
      <c r="AR76" s="67"/>
      <c r="AS76" s="57"/>
      <c r="AT76" s="67"/>
      <c r="AU76" s="57"/>
      <c r="AV76" s="67"/>
      <c r="AW76" s="57"/>
      <c r="AX76" s="67"/>
      <c r="AY76" s="57"/>
      <c r="AZ76" s="67"/>
      <c r="BA76" s="57"/>
      <c r="BB76" s="67"/>
      <c r="BC76" s="57"/>
      <c r="BD76" s="67"/>
      <c r="BE76" s="57"/>
      <c r="BF76" s="67"/>
      <c r="BG76" s="57"/>
      <c r="BH76" s="67"/>
      <c r="BI76" s="57"/>
      <c r="BJ76" s="67"/>
      <c r="BK76" s="57"/>
      <c r="BL76" s="67"/>
      <c r="BM76" s="57"/>
      <c r="BN76" s="67"/>
      <c r="BO76" s="57"/>
      <c r="BP76" s="67"/>
      <c r="BQ76" s="57"/>
      <c r="BR76" s="67"/>
      <c r="BS76" s="57"/>
      <c r="BT76" s="67"/>
      <c r="BU76" s="57"/>
      <c r="BV76" s="67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</row>
    <row r="77" spans="1:240" ht="12" customHeight="1">
      <c r="A77" s="101" t="s">
        <v>86</v>
      </c>
      <c r="B77" s="102" t="s">
        <v>2</v>
      </c>
      <c r="C77" s="103">
        <v>1</v>
      </c>
      <c r="D77" s="103" t="s">
        <v>3</v>
      </c>
      <c r="E77" s="104" t="s">
        <v>4</v>
      </c>
      <c r="F77" s="104" t="s">
        <v>5</v>
      </c>
      <c r="G77" s="104" t="s">
        <v>6</v>
      </c>
      <c r="H77" s="103" t="s">
        <v>46</v>
      </c>
      <c r="I77" s="104"/>
      <c r="J77" s="103"/>
      <c r="K77" s="89"/>
      <c r="L77" s="124" t="s">
        <v>87</v>
      </c>
      <c r="M77" s="124" t="s">
        <v>88</v>
      </c>
      <c r="N77" s="124" t="s">
        <v>89</v>
      </c>
      <c r="P77" s="67"/>
      <c r="Q77" s="57"/>
      <c r="R77" s="67"/>
      <c r="S77" s="57"/>
      <c r="T77" s="67"/>
      <c r="U77" s="57"/>
      <c r="V77" s="67"/>
      <c r="W77" s="57"/>
      <c r="X77" s="67"/>
      <c r="Y77" s="57"/>
      <c r="Z77" s="67"/>
      <c r="AA77" s="57"/>
      <c r="AB77" s="67"/>
      <c r="AC77" s="57"/>
      <c r="AD77" s="67"/>
      <c r="AE77" s="57"/>
      <c r="AF77" s="67"/>
      <c r="AG77" s="57"/>
      <c r="AH77" s="67"/>
      <c r="AI77" s="57"/>
      <c r="AJ77" s="67"/>
      <c r="AK77" s="57"/>
      <c r="AL77" s="67"/>
      <c r="AM77" s="57"/>
      <c r="AN77" s="67"/>
      <c r="AO77" s="57"/>
      <c r="AP77" s="67"/>
      <c r="AQ77" s="57"/>
      <c r="AR77" s="67"/>
      <c r="AS77" s="57"/>
      <c r="AT77" s="67"/>
      <c r="AU77" s="57"/>
      <c r="AV77" s="67"/>
      <c r="AW77" s="57"/>
      <c r="AX77" s="67"/>
      <c r="AY77" s="57"/>
      <c r="AZ77" s="67"/>
      <c r="BA77" s="57"/>
      <c r="BB77" s="67"/>
      <c r="BC77" s="57"/>
      <c r="BD77" s="67"/>
      <c r="BE77" s="57"/>
      <c r="BF77" s="67"/>
      <c r="BG77" s="57"/>
      <c r="BH77" s="67"/>
      <c r="BI77" s="57"/>
      <c r="BJ77" s="67"/>
      <c r="BK77" s="57"/>
      <c r="BL77" s="67"/>
      <c r="BM77" s="57"/>
      <c r="BN77" s="67"/>
      <c r="BO77" s="57"/>
      <c r="BP77" s="67"/>
      <c r="BQ77" s="57"/>
      <c r="BR77" s="67"/>
      <c r="BS77" s="57"/>
      <c r="BT77" s="67"/>
      <c r="BU77" s="57"/>
      <c r="BV77" s="67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</row>
    <row r="78" spans="1:240" ht="12" customHeight="1">
      <c r="A78" s="29"/>
      <c r="C78" s="34" t="s">
        <v>48</v>
      </c>
      <c r="D78" s="34" t="s">
        <v>48</v>
      </c>
      <c r="E78" s="35" t="s">
        <v>48</v>
      </c>
      <c r="F78" s="36" t="s">
        <v>48</v>
      </c>
      <c r="G78" s="35" t="s">
        <v>48</v>
      </c>
      <c r="H78" s="37" t="s">
        <v>48</v>
      </c>
      <c r="I78" s="87"/>
      <c r="J78" s="90"/>
      <c r="K78" s="165" t="s">
        <v>110</v>
      </c>
      <c r="L78" s="38"/>
      <c r="M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  <c r="BS78" s="27"/>
      <c r="BT78" s="27"/>
      <c r="BU78" s="27"/>
      <c r="BV78" s="27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</row>
    <row r="79" spans="1:240" ht="12" customHeight="1">
      <c r="A79" s="111">
        <v>1</v>
      </c>
      <c r="B79" s="112">
        <f>+DATOS!A3</f>
        <v>0.51467815125788341</v>
      </c>
      <c r="C79" s="113">
        <v>1</v>
      </c>
      <c r="D79" s="112">
        <f>+DATOS!B3</f>
        <v>23.3271375464684</v>
      </c>
      <c r="E79" s="113">
        <f>+DATOS!C3</f>
        <v>2.2889842632331905</v>
      </c>
      <c r="F79" s="112">
        <f>+DATOS!D3</f>
        <v>7</v>
      </c>
      <c r="G79" s="113">
        <f>+DATOS!E3</f>
        <v>2.4320457796852648</v>
      </c>
      <c r="H79" s="113">
        <f>+DATOS!F3</f>
        <v>2.7881040892193307</v>
      </c>
      <c r="I79" s="113"/>
      <c r="J79" s="113"/>
      <c r="K79" s="89"/>
      <c r="L79" s="116">
        <f>INDEX(MMULT($C$79:$H$110,$M$10:$M$15),$A79,1)</f>
        <v>0.87041451690660265</v>
      </c>
      <c r="M79" s="116">
        <f t="shared" ref="M79:M110" si="23">+L79-B79</f>
        <v>0.35573636564871924</v>
      </c>
      <c r="N79" s="116">
        <f t="shared" ref="N79:N110" si="24">+M79*M79</f>
        <v>0.12654836184495927</v>
      </c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</row>
    <row r="80" spans="1:240" ht="12" customHeight="1">
      <c r="A80" s="111">
        <f>+A79+1</f>
        <v>2</v>
      </c>
      <c r="B80" s="112">
        <f>+DATOS!A4</f>
        <v>0.47009840738037745</v>
      </c>
      <c r="C80" s="113">
        <f>+C79</f>
        <v>1</v>
      </c>
      <c r="D80" s="112">
        <f>+DATOS!B4</f>
        <v>6.2972292191435768</v>
      </c>
      <c r="E80" s="113">
        <f>+DATOS!C4</f>
        <v>3.3707865168539324</v>
      </c>
      <c r="F80" s="112">
        <f>+DATOS!D4</f>
        <v>9</v>
      </c>
      <c r="G80" s="113">
        <f>+DATOS!E4</f>
        <v>7.0224719101123592</v>
      </c>
      <c r="H80" s="113">
        <f>+DATOS!F4</f>
        <v>2.5188916876574305</v>
      </c>
      <c r="I80" s="113"/>
      <c r="J80" s="113"/>
      <c r="K80" s="42"/>
      <c r="L80" s="116">
        <f t="shared" ref="L80:L110" si="25">INDEX(MMULT($C$79:$H$110,$M$10:$M$15),$A80,1)</f>
        <v>0.92313931114300207</v>
      </c>
      <c r="M80" s="116">
        <f t="shared" si="23"/>
        <v>0.45304090376262462</v>
      </c>
      <c r="N80" s="116">
        <f t="shared" si="24"/>
        <v>0.20524606048205571</v>
      </c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</row>
    <row r="81" spans="1:240" ht="12" customHeight="1">
      <c r="A81" s="111">
        <f t="shared" ref="A81:A110" si="26">+A80+1</f>
        <v>3</v>
      </c>
      <c r="B81" s="112">
        <f>+DATOS!A5</f>
        <v>1.0404645061669688</v>
      </c>
      <c r="C81" s="113">
        <f t="shared" ref="C81:C110" si="27">+C80</f>
        <v>1</v>
      </c>
      <c r="D81" s="112">
        <f>+DATOS!B5</f>
        <v>18.877551020408163</v>
      </c>
      <c r="E81" s="113">
        <f>+DATOS!C5</f>
        <v>1.8726591760299625</v>
      </c>
      <c r="F81" s="112">
        <f>+DATOS!D5</f>
        <v>11</v>
      </c>
      <c r="G81" s="113">
        <f>+DATOS!E5</f>
        <v>1.8726591760299625</v>
      </c>
      <c r="H81" s="113">
        <f>+DATOS!F5</f>
        <v>5.1020408163265305</v>
      </c>
      <c r="I81" s="113"/>
      <c r="J81" s="113"/>
      <c r="K81" s="42"/>
      <c r="L81" s="116">
        <f t="shared" si="25"/>
        <v>1.0169271433284977</v>
      </c>
      <c r="M81" s="116">
        <f t="shared" si="23"/>
        <v>-2.3537362838471187E-2</v>
      </c>
      <c r="N81" s="116">
        <f t="shared" si="24"/>
        <v>5.5400744938984448E-4</v>
      </c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</row>
    <row r="82" spans="1:240" ht="12" customHeight="1">
      <c r="A82" s="111">
        <f t="shared" si="26"/>
        <v>4</v>
      </c>
      <c r="B82" s="112">
        <f>+DATOS!A6</f>
        <v>0.51177311101230993</v>
      </c>
      <c r="C82" s="113">
        <f t="shared" si="27"/>
        <v>1</v>
      </c>
      <c r="D82" s="112">
        <f>+DATOS!B6</f>
        <v>17.518248175182482</v>
      </c>
      <c r="E82" s="113">
        <f>+DATOS!C6</f>
        <v>2.3668639053254439</v>
      </c>
      <c r="F82" s="112">
        <f>+DATOS!D6</f>
        <v>6</v>
      </c>
      <c r="G82" s="113">
        <f>+DATOS!E6</f>
        <v>1.1834319526627219</v>
      </c>
      <c r="H82" s="113">
        <f>+DATOS!F6</f>
        <v>2.4330900243309004</v>
      </c>
      <c r="I82" s="113"/>
      <c r="J82" s="113"/>
      <c r="K82" s="42"/>
      <c r="L82" s="116">
        <f t="shared" si="25"/>
        <v>0.628901128801023</v>
      </c>
      <c r="M82" s="116">
        <f t="shared" si="23"/>
        <v>0.11712801778871307</v>
      </c>
      <c r="N82" s="116">
        <f t="shared" si="24"/>
        <v>1.3718972551113085E-2</v>
      </c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</row>
    <row r="83" spans="1:240" ht="12" customHeight="1">
      <c r="A83" s="111">
        <f t="shared" si="26"/>
        <v>5</v>
      </c>
      <c r="B83" s="112">
        <f>+DATOS!A7</f>
        <v>0.61908683088419769</v>
      </c>
      <c r="C83" s="113">
        <f t="shared" si="27"/>
        <v>1</v>
      </c>
      <c r="D83" s="112">
        <f>+DATOS!B7</f>
        <v>8.25</v>
      </c>
      <c r="E83" s="113">
        <f>+DATOS!C7</f>
        <v>2.2471910112359552</v>
      </c>
      <c r="F83" s="112">
        <f>+DATOS!D7</f>
        <v>13</v>
      </c>
      <c r="G83" s="113">
        <f>+DATOS!E7</f>
        <v>2.9962546816479403</v>
      </c>
      <c r="H83" s="113">
        <f>+DATOS!F7</f>
        <v>0.5</v>
      </c>
      <c r="I83" s="113"/>
      <c r="J83" s="113"/>
      <c r="K83" s="42"/>
      <c r="L83" s="116">
        <f t="shared" si="25"/>
        <v>0.75194022159668916</v>
      </c>
      <c r="M83" s="116">
        <f t="shared" si="23"/>
        <v>0.13285339071249147</v>
      </c>
      <c r="N83" s="116">
        <f t="shared" si="24"/>
        <v>1.7650023423805915E-2</v>
      </c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</row>
    <row r="84" spans="1:240" ht="12" customHeight="1">
      <c r="A84" s="111">
        <f t="shared" si="26"/>
        <v>6</v>
      </c>
      <c r="B84" s="112">
        <f>+DATOS!A8</f>
        <v>1.9913120151677626</v>
      </c>
      <c r="C84" s="113">
        <f t="shared" si="27"/>
        <v>1</v>
      </c>
      <c r="D84" s="112">
        <f>+DATOS!B8</f>
        <v>12.110726643598616</v>
      </c>
      <c r="E84" s="113">
        <f>+DATOS!C8</f>
        <v>1.9780219780219781</v>
      </c>
      <c r="F84" s="112">
        <f>+DATOS!D8</f>
        <v>19</v>
      </c>
      <c r="G84" s="113">
        <f>+DATOS!E8</f>
        <v>9.2307692307692299</v>
      </c>
      <c r="H84" s="113">
        <f>+DATOS!F8</f>
        <v>4.6712802768166091</v>
      </c>
      <c r="I84" s="113"/>
      <c r="J84" s="113"/>
      <c r="K84" s="42"/>
      <c r="L84" s="116">
        <f t="shared" si="25"/>
        <v>1.5877627807562442</v>
      </c>
      <c r="M84" s="116">
        <f t="shared" si="23"/>
        <v>-0.40354923441151835</v>
      </c>
      <c r="N84" s="116">
        <f t="shared" si="24"/>
        <v>0.16285198459412259</v>
      </c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</row>
    <row r="85" spans="1:240" ht="12" customHeight="1">
      <c r="A85" s="111">
        <f t="shared" si="26"/>
        <v>7</v>
      </c>
      <c r="B85" s="112">
        <f>+DATOS!A9</f>
        <v>1.0392873339087716</v>
      </c>
      <c r="C85" s="113">
        <f t="shared" si="27"/>
        <v>1</v>
      </c>
      <c r="D85" s="112">
        <f>+DATOS!B9</f>
        <v>11.96236559139785</v>
      </c>
      <c r="E85" s="113">
        <f>+DATOS!C9</f>
        <v>3.0944625407166124</v>
      </c>
      <c r="F85" s="112">
        <f>+DATOS!D9</f>
        <v>11</v>
      </c>
      <c r="G85" s="113">
        <f>+DATOS!E9</f>
        <v>6.1889250814332248</v>
      </c>
      <c r="H85" s="113">
        <f>+DATOS!F9</f>
        <v>2.28494623655914</v>
      </c>
      <c r="I85" s="113"/>
      <c r="J85" s="113"/>
      <c r="K85" s="42"/>
      <c r="L85" s="116">
        <f t="shared" si="25"/>
        <v>1.0694769477669601</v>
      </c>
      <c r="M85" s="116">
        <f t="shared" si="23"/>
        <v>3.0189613858188524E-2</v>
      </c>
      <c r="N85" s="116">
        <f t="shared" si="24"/>
        <v>9.1141278490652856E-4</v>
      </c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  <c r="FW85" s="25"/>
      <c r="FX85" s="25"/>
      <c r="FY85" s="25"/>
      <c r="FZ85" s="25"/>
      <c r="GA85" s="25"/>
      <c r="GB85" s="25"/>
      <c r="GC85" s="25"/>
      <c r="GD85" s="25"/>
      <c r="GE85" s="25"/>
      <c r="GF85" s="25"/>
      <c r="GG85" s="25"/>
      <c r="GH85" s="25"/>
      <c r="GI85" s="25"/>
      <c r="GJ85" s="25"/>
      <c r="GK85" s="25"/>
      <c r="GL85" s="25"/>
      <c r="GM85" s="25"/>
      <c r="GN85" s="25"/>
      <c r="GO85" s="25"/>
      <c r="GP85" s="25"/>
      <c r="GQ85" s="25"/>
      <c r="GR85" s="25"/>
      <c r="GS85" s="25"/>
      <c r="GT85" s="25"/>
      <c r="GU85" s="25"/>
      <c r="GV85" s="25"/>
      <c r="GW85" s="25"/>
      <c r="GX85" s="25"/>
      <c r="GY85" s="25"/>
      <c r="GZ85" s="25"/>
      <c r="HA85" s="25"/>
      <c r="HB85" s="25"/>
      <c r="HC85" s="25"/>
      <c r="HD85" s="25"/>
      <c r="HE85" s="25"/>
      <c r="HF85" s="25"/>
      <c r="HG85" s="25"/>
      <c r="HH85" s="25"/>
      <c r="HI85" s="25"/>
      <c r="HJ85" s="25"/>
      <c r="HK85" s="25"/>
      <c r="HL85" s="25"/>
      <c r="HM85" s="25"/>
      <c r="HN85" s="25"/>
      <c r="HO85" s="25"/>
      <c r="HP85" s="25"/>
      <c r="HQ85" s="25"/>
      <c r="HR85" s="25"/>
      <c r="HS85" s="25"/>
      <c r="HT85" s="25"/>
      <c r="HU85" s="25"/>
      <c r="HV85" s="25"/>
      <c r="HW85" s="25"/>
      <c r="HX85" s="25"/>
      <c r="HY85" s="25"/>
      <c r="HZ85" s="25"/>
      <c r="IA85" s="25"/>
      <c r="IB85" s="25"/>
      <c r="IC85" s="25"/>
      <c r="ID85" s="25"/>
      <c r="IE85" s="25"/>
      <c r="IF85" s="25"/>
    </row>
    <row r="86" spans="1:240" ht="12" customHeight="1">
      <c r="A86" s="111">
        <f t="shared" si="26"/>
        <v>8</v>
      </c>
      <c r="B86" s="112">
        <f>+DATOS!A10</f>
        <v>1.0112963335285625</v>
      </c>
      <c r="C86" s="113">
        <f t="shared" si="27"/>
        <v>1</v>
      </c>
      <c r="D86" s="112">
        <f>+DATOS!B10</f>
        <v>27.768595041322314</v>
      </c>
      <c r="E86" s="113">
        <f>+DATOS!C10</f>
        <v>3.0710172744721689</v>
      </c>
      <c r="F86" s="112">
        <f>+DATOS!D10</f>
        <v>12</v>
      </c>
      <c r="G86" s="113">
        <f>+DATOS!E10</f>
        <v>1.3435700575815739</v>
      </c>
      <c r="H86" s="113">
        <f>+DATOS!F10</f>
        <v>2.1487603305785123</v>
      </c>
      <c r="I86" s="113"/>
      <c r="J86" s="113"/>
      <c r="K86" s="42"/>
      <c r="L86" s="116">
        <f t="shared" si="25"/>
        <v>1.2596034962888087</v>
      </c>
      <c r="M86" s="116">
        <f t="shared" si="23"/>
        <v>0.24830716276024623</v>
      </c>
      <c r="N86" s="116">
        <f t="shared" si="24"/>
        <v>6.1656447078043408E-2</v>
      </c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</row>
    <row r="87" spans="1:240" ht="12" customHeight="1">
      <c r="A87" s="111">
        <f t="shared" si="26"/>
        <v>9</v>
      </c>
      <c r="B87" s="112">
        <f>+DATOS!A11</f>
        <v>0.89144037002641485</v>
      </c>
      <c r="C87" s="113">
        <f t="shared" si="27"/>
        <v>1</v>
      </c>
      <c r="D87" s="112">
        <f>+DATOS!B11</f>
        <v>12.615384615384615</v>
      </c>
      <c r="E87" s="113">
        <f>+DATOS!C11</f>
        <v>4.1139240506329111</v>
      </c>
      <c r="F87" s="112">
        <f>+DATOS!D11</f>
        <v>10</v>
      </c>
      <c r="G87" s="113">
        <f>+DATOS!E11</f>
        <v>1.5822784810126582</v>
      </c>
      <c r="H87" s="113">
        <f>+DATOS!F11</f>
        <v>2.1538461538461537</v>
      </c>
      <c r="I87" s="113"/>
      <c r="J87" s="113"/>
      <c r="K87" s="42"/>
      <c r="L87" s="116">
        <f t="shared" si="25"/>
        <v>0.96987916679601016</v>
      </c>
      <c r="M87" s="116">
        <f t="shared" si="23"/>
        <v>7.8438796769595309E-2</v>
      </c>
      <c r="N87" s="116">
        <f t="shared" si="24"/>
        <v>6.1526448386618757E-3</v>
      </c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</row>
    <row r="88" spans="1:240" ht="12" customHeight="1">
      <c r="A88" s="111">
        <f t="shared" si="26"/>
        <v>10</v>
      </c>
      <c r="B88" s="112">
        <f>+DATOS!A12</f>
        <v>1.6178051289640676</v>
      </c>
      <c r="C88" s="113">
        <f t="shared" si="27"/>
        <v>1</v>
      </c>
      <c r="D88" s="112">
        <f>+DATOS!B12</f>
        <v>13.636363636363637</v>
      </c>
      <c r="E88" s="113">
        <f>+DATOS!C12</f>
        <v>3.6363636363636362</v>
      </c>
      <c r="F88" s="112">
        <f>+DATOS!D12</f>
        <v>17</v>
      </c>
      <c r="G88" s="113">
        <f>+DATOS!E12</f>
        <v>9.0909090909090917</v>
      </c>
      <c r="H88" s="113">
        <f>+DATOS!F12</f>
        <v>2.0202020202020203</v>
      </c>
      <c r="I88" s="113"/>
      <c r="J88" s="113"/>
      <c r="K88" s="42"/>
      <c r="L88" s="116">
        <f t="shared" si="25"/>
        <v>1.6036197679368374</v>
      </c>
      <c r="M88" s="116">
        <f t="shared" si="23"/>
        <v>-1.4185361027230226E-2</v>
      </c>
      <c r="N88" s="116">
        <f t="shared" si="24"/>
        <v>2.0122446747286216E-4</v>
      </c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  <c r="FW88" s="25"/>
      <c r="FX88" s="25"/>
      <c r="FY88" s="25"/>
      <c r="FZ88" s="25"/>
      <c r="GA88" s="25"/>
      <c r="GB88" s="25"/>
      <c r="GC88" s="25"/>
      <c r="GD88" s="25"/>
      <c r="GE88" s="25"/>
      <c r="GF88" s="25"/>
      <c r="GG88" s="25"/>
      <c r="GH88" s="25"/>
      <c r="GI88" s="25"/>
      <c r="GJ88" s="25"/>
      <c r="GK88" s="25"/>
      <c r="GL88" s="25"/>
      <c r="GM88" s="25"/>
      <c r="GN88" s="25"/>
      <c r="GO88" s="25"/>
      <c r="GP88" s="25"/>
      <c r="GQ88" s="25"/>
      <c r="GR88" s="25"/>
      <c r="GS88" s="25"/>
      <c r="GT88" s="25"/>
      <c r="GU88" s="25"/>
      <c r="GV88" s="25"/>
      <c r="GW88" s="25"/>
      <c r="GX88" s="25"/>
      <c r="GY88" s="25"/>
      <c r="GZ88" s="25"/>
      <c r="HA88" s="25"/>
      <c r="HB88" s="25"/>
      <c r="HC88" s="25"/>
      <c r="HD88" s="25"/>
      <c r="HE88" s="25"/>
      <c r="HF88" s="25"/>
      <c r="HG88" s="25"/>
      <c r="HH88" s="25"/>
      <c r="HI88" s="25"/>
      <c r="HJ88" s="25"/>
      <c r="HK88" s="25"/>
      <c r="HL88" s="25"/>
      <c r="HM88" s="25"/>
      <c r="HN88" s="25"/>
      <c r="HO88" s="25"/>
      <c r="HP88" s="25"/>
      <c r="HQ88" s="25"/>
      <c r="HR88" s="25"/>
      <c r="HS88" s="25"/>
      <c r="HT88" s="25"/>
      <c r="HU88" s="25"/>
      <c r="HV88" s="25"/>
      <c r="HW88" s="25"/>
      <c r="HX88" s="25"/>
      <c r="HY88" s="25"/>
      <c r="HZ88" s="25"/>
      <c r="IA88" s="25"/>
      <c r="IB88" s="25"/>
      <c r="IC88" s="25"/>
      <c r="ID88" s="25"/>
      <c r="IE88" s="25"/>
      <c r="IF88" s="25"/>
    </row>
    <row r="89" spans="1:240" ht="12" customHeight="1">
      <c r="A89" s="111">
        <f t="shared" si="26"/>
        <v>11</v>
      </c>
      <c r="B89" s="112">
        <f>+DATOS!A13</f>
        <v>1.3791157464664827</v>
      </c>
      <c r="C89" s="113">
        <f t="shared" si="27"/>
        <v>1</v>
      </c>
      <c r="D89" s="112">
        <f>+DATOS!B13</f>
        <v>11.39240506329114</v>
      </c>
      <c r="E89" s="113">
        <f>+DATOS!C13</f>
        <v>4.4334975369458132</v>
      </c>
      <c r="F89" s="112">
        <f>+DATOS!D13</f>
        <v>10</v>
      </c>
      <c r="G89" s="113">
        <f>+DATOS!E13</f>
        <v>4.6798029556650249</v>
      </c>
      <c r="H89" s="113">
        <f>+DATOS!F13</f>
        <v>3.3755274261603376</v>
      </c>
      <c r="I89" s="113"/>
      <c r="J89" s="113"/>
      <c r="K89" s="42"/>
      <c r="L89" s="116">
        <f t="shared" si="25"/>
        <v>1.1780717863989225</v>
      </c>
      <c r="M89" s="116">
        <f t="shared" si="23"/>
        <v>-0.2010439600675602</v>
      </c>
      <c r="N89" s="116">
        <f t="shared" si="24"/>
        <v>4.041867387964674E-2</v>
      </c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7"/>
      <c r="BR89" s="27"/>
      <c r="BS89" s="27"/>
      <c r="BT89" s="27"/>
      <c r="BU89" s="27"/>
      <c r="BV89" s="27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EM89" s="25"/>
      <c r="EN89" s="25"/>
      <c r="EO89" s="25"/>
      <c r="EP89" s="25"/>
      <c r="EQ89" s="25"/>
      <c r="ER89" s="25"/>
      <c r="ES89" s="25"/>
      <c r="ET89" s="25"/>
      <c r="EU89" s="25"/>
      <c r="EV89" s="25"/>
      <c r="EW89" s="25"/>
      <c r="EX89" s="25"/>
      <c r="EY89" s="25"/>
      <c r="EZ89" s="25"/>
      <c r="FA89" s="25"/>
      <c r="FB89" s="25"/>
      <c r="FC89" s="25"/>
      <c r="FD89" s="25"/>
      <c r="FE89" s="25"/>
      <c r="FF89" s="25"/>
      <c r="FG89" s="25"/>
      <c r="FH89" s="25"/>
      <c r="FI89" s="25"/>
      <c r="FJ89" s="25"/>
      <c r="FK89" s="25"/>
      <c r="FL89" s="25"/>
      <c r="FM89" s="25"/>
      <c r="FN89" s="25"/>
      <c r="FO89" s="25"/>
      <c r="FP89" s="25"/>
      <c r="FQ89" s="25"/>
      <c r="FR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</row>
    <row r="90" spans="1:240" ht="12" customHeight="1">
      <c r="A90" s="111">
        <f t="shared" si="26"/>
        <v>12</v>
      </c>
      <c r="B90" s="112">
        <f>+DATOS!A14</f>
        <v>0.7269969554512673</v>
      </c>
      <c r="C90" s="113">
        <f t="shared" si="27"/>
        <v>1</v>
      </c>
      <c r="D90" s="112">
        <f>+DATOS!B14</f>
        <v>19.787234042553191</v>
      </c>
      <c r="E90" s="113">
        <f>+DATOS!C14</f>
        <v>1.9125683060109289</v>
      </c>
      <c r="F90" s="112">
        <f>+DATOS!D14</f>
        <v>5</v>
      </c>
      <c r="G90" s="113">
        <f>+DATOS!E14</f>
        <v>2.1857923497267762</v>
      </c>
      <c r="H90" s="113">
        <f>+DATOS!F14</f>
        <v>4.4680851063829783</v>
      </c>
      <c r="I90" s="113"/>
      <c r="J90" s="113"/>
      <c r="K90" s="42"/>
      <c r="L90" s="116">
        <f t="shared" si="25"/>
        <v>0.70974417690270453</v>
      </c>
      <c r="M90" s="116">
        <f t="shared" si="23"/>
        <v>-1.7252778548562775E-2</v>
      </c>
      <c r="N90" s="116">
        <f t="shared" si="24"/>
        <v>2.9765836764574785E-4</v>
      </c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EM90" s="25"/>
      <c r="EN90" s="25"/>
      <c r="EO90" s="25"/>
      <c r="EP90" s="25"/>
      <c r="EQ90" s="25"/>
      <c r="ER90" s="25"/>
      <c r="ES90" s="25"/>
      <c r="ET90" s="25"/>
      <c r="EU90" s="25"/>
      <c r="EV90" s="25"/>
      <c r="EW90" s="25"/>
      <c r="EX90" s="25"/>
      <c r="EY90" s="25"/>
      <c r="EZ90" s="25"/>
      <c r="FA90" s="25"/>
      <c r="FB90" s="25"/>
      <c r="FC90" s="25"/>
      <c r="FD90" s="25"/>
      <c r="FE90" s="25"/>
      <c r="FF90" s="25"/>
      <c r="FG90" s="25"/>
      <c r="FH90" s="25"/>
      <c r="FI90" s="25"/>
      <c r="FJ90" s="25"/>
      <c r="FK90" s="25"/>
      <c r="FL90" s="25"/>
      <c r="FM90" s="25"/>
      <c r="FN90" s="25"/>
      <c r="FO90" s="25"/>
      <c r="FP90" s="25"/>
      <c r="FQ90" s="25"/>
      <c r="FR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</row>
    <row r="91" spans="1:240" ht="12" customHeight="1">
      <c r="A91" s="111">
        <f t="shared" si="26"/>
        <v>13</v>
      </c>
      <c r="B91" s="112">
        <f>+DATOS!A15</f>
        <v>2.0479325524554977</v>
      </c>
      <c r="C91" s="113">
        <f t="shared" si="27"/>
        <v>1</v>
      </c>
      <c r="D91" s="112">
        <f>+DATOS!B15</f>
        <v>31.642512077294686</v>
      </c>
      <c r="E91" s="113">
        <f>+DATOS!C15</f>
        <v>3.4364261168384878</v>
      </c>
      <c r="F91" s="112">
        <f>+DATOS!D15</f>
        <v>5</v>
      </c>
      <c r="G91" s="113">
        <f>+DATOS!E15</f>
        <v>15</v>
      </c>
      <c r="H91" s="113">
        <f>+DATOS!F15</f>
        <v>2.6570048309178742</v>
      </c>
      <c r="I91" s="113"/>
      <c r="J91" s="113"/>
      <c r="K91" s="42"/>
      <c r="L91" s="116">
        <f t="shared" si="25"/>
        <v>1.6297862491898962</v>
      </c>
      <c r="M91" s="116">
        <f t="shared" si="23"/>
        <v>-0.41814630326560143</v>
      </c>
      <c r="N91" s="116">
        <f t="shared" si="24"/>
        <v>0.17484633093468832</v>
      </c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7"/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  <c r="BH91" s="57"/>
      <c r="BI91" s="57"/>
      <c r="BJ91" s="57"/>
      <c r="BK91" s="57"/>
      <c r="BL91" s="57"/>
      <c r="BM91" s="57"/>
      <c r="BN91" s="57"/>
      <c r="BO91" s="57"/>
      <c r="BP91" s="57"/>
      <c r="BQ91" s="57"/>
      <c r="BR91" s="57"/>
      <c r="BS91" s="57"/>
      <c r="BT91" s="57"/>
      <c r="BU91" s="57"/>
      <c r="BV91" s="57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EM91" s="25"/>
      <c r="EN91" s="25"/>
      <c r="EO91" s="25"/>
      <c r="EP91" s="25"/>
      <c r="EQ91" s="25"/>
      <c r="ER91" s="25"/>
      <c r="ES91" s="25"/>
      <c r="ET91" s="25"/>
      <c r="EU91" s="25"/>
      <c r="EV91" s="25"/>
      <c r="EW91" s="25"/>
      <c r="EX91" s="25"/>
      <c r="EY91" s="25"/>
      <c r="EZ91" s="25"/>
      <c r="FA91" s="25"/>
      <c r="FB91" s="25"/>
      <c r="FC91" s="25"/>
      <c r="FD91" s="25"/>
      <c r="FE91" s="25"/>
      <c r="FF91" s="25"/>
      <c r="FG91" s="25"/>
      <c r="FH91" s="25"/>
      <c r="FI91" s="25"/>
      <c r="FJ91" s="25"/>
      <c r="FK91" s="25"/>
      <c r="FL91" s="25"/>
      <c r="FM91" s="25"/>
      <c r="FN91" s="25"/>
      <c r="FO91" s="25"/>
      <c r="FP91" s="25"/>
      <c r="FQ91" s="25"/>
      <c r="FR91" s="25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</row>
    <row r="92" spans="1:240" ht="12" customHeight="1">
      <c r="A92" s="111">
        <f t="shared" si="26"/>
        <v>14</v>
      </c>
      <c r="B92" s="112">
        <f>+DATOS!A16</f>
        <v>0.72457935567206277</v>
      </c>
      <c r="C92" s="113">
        <f t="shared" si="27"/>
        <v>1</v>
      </c>
      <c r="D92" s="112">
        <f>+DATOS!B16</f>
        <v>16</v>
      </c>
      <c r="E92" s="113">
        <f>+DATOS!C16</f>
        <v>1.6501650165016502</v>
      </c>
      <c r="F92" s="112">
        <f>+DATOS!D16</f>
        <v>6</v>
      </c>
      <c r="G92" s="113">
        <f>+DATOS!E16</f>
        <v>8.9108910891089117</v>
      </c>
      <c r="H92" s="113">
        <f>+DATOS!F16</f>
        <v>2.1333333333333333</v>
      </c>
      <c r="I92" s="113"/>
      <c r="J92" s="113"/>
      <c r="K92" s="42"/>
      <c r="L92" s="116">
        <f t="shared" si="25"/>
        <v>0.8078736908955646</v>
      </c>
      <c r="M92" s="116">
        <f t="shared" si="23"/>
        <v>8.3294335223501825E-2</v>
      </c>
      <c r="N92" s="116">
        <f t="shared" si="24"/>
        <v>6.9379462803250969E-3</v>
      </c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  <c r="AM92" s="57"/>
      <c r="AN92" s="57"/>
      <c r="AO92" s="57"/>
      <c r="AP92" s="57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7"/>
      <c r="BP92" s="57"/>
      <c r="BQ92" s="57"/>
      <c r="BR92" s="57"/>
      <c r="BS92" s="57"/>
      <c r="BT92" s="57"/>
      <c r="BU92" s="57"/>
      <c r="BV92" s="57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EM92" s="25"/>
      <c r="EN92" s="25"/>
      <c r="EO92" s="25"/>
      <c r="EP92" s="25"/>
      <c r="EQ92" s="25"/>
      <c r="ER92" s="25"/>
      <c r="ES92" s="25"/>
      <c r="ET92" s="25"/>
      <c r="EU92" s="25"/>
      <c r="EV92" s="25"/>
      <c r="EW92" s="25"/>
      <c r="EX92" s="25"/>
      <c r="EY92" s="25"/>
      <c r="EZ92" s="25"/>
      <c r="FA92" s="25"/>
      <c r="FB92" s="25"/>
      <c r="FC92" s="25"/>
      <c r="FD92" s="25"/>
      <c r="FE92" s="25"/>
      <c r="FF92" s="25"/>
      <c r="FG92" s="25"/>
      <c r="FH92" s="25"/>
      <c r="FI92" s="25"/>
      <c r="FJ92" s="25"/>
      <c r="FK92" s="25"/>
      <c r="FL92" s="25"/>
      <c r="FM92" s="25"/>
      <c r="FN92" s="25"/>
      <c r="FO92" s="25"/>
      <c r="FP92" s="25"/>
      <c r="FQ92" s="25"/>
      <c r="FR92" s="25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</row>
    <row r="93" spans="1:240" ht="12" customHeight="1">
      <c r="A93" s="111">
        <f t="shared" si="26"/>
        <v>15</v>
      </c>
      <c r="B93" s="112">
        <f>+DATOS!A17</f>
        <v>0.84537799030635552</v>
      </c>
      <c r="C93" s="113">
        <f t="shared" si="27"/>
        <v>1</v>
      </c>
      <c r="D93" s="112">
        <f>+DATOS!B17</f>
        <v>14.285714285714286</v>
      </c>
      <c r="E93" s="113">
        <f>+DATOS!C17</f>
        <v>4.5936395759717312</v>
      </c>
      <c r="F93" s="112">
        <f>+DATOS!D17</f>
        <v>10</v>
      </c>
      <c r="G93" s="113">
        <f>+DATOS!E17</f>
        <v>7.0671378091872787</v>
      </c>
      <c r="H93" s="113">
        <f>+DATOS!F17</f>
        <v>4.3367346938775508</v>
      </c>
      <c r="I93" s="113"/>
      <c r="J93" s="113"/>
      <c r="K93" s="42"/>
      <c r="L93" s="116">
        <f t="shared" si="25"/>
        <v>1.4131775927548715</v>
      </c>
      <c r="M93" s="116">
        <f t="shared" si="23"/>
        <v>0.56779960244851602</v>
      </c>
      <c r="N93" s="116">
        <f t="shared" si="24"/>
        <v>0.32239638854069286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  <c r="AM93" s="57"/>
      <c r="AN93" s="57"/>
      <c r="AO93" s="57"/>
      <c r="AP93" s="57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  <c r="BE93" s="57"/>
      <c r="BF93" s="57"/>
      <c r="BG93" s="57"/>
      <c r="BH93" s="57"/>
      <c r="BI93" s="57"/>
      <c r="BJ93" s="57"/>
      <c r="BK93" s="57"/>
      <c r="BL93" s="57"/>
      <c r="BM93" s="57"/>
      <c r="BN93" s="57"/>
      <c r="BO93" s="57"/>
      <c r="BP93" s="57"/>
      <c r="BQ93" s="57"/>
      <c r="BR93" s="57"/>
      <c r="BS93" s="57"/>
      <c r="BT93" s="57"/>
      <c r="BU93" s="57"/>
      <c r="BV93" s="57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EM93" s="25"/>
      <c r="EN93" s="25"/>
      <c r="EO93" s="25"/>
      <c r="EP93" s="25"/>
      <c r="EQ93" s="25"/>
      <c r="ER93" s="25"/>
      <c r="ES93" s="25"/>
      <c r="ET93" s="25"/>
      <c r="EU93" s="25"/>
      <c r="EV93" s="25"/>
      <c r="EW93" s="25"/>
      <c r="EX93" s="25"/>
      <c r="EY93" s="25"/>
      <c r="EZ93" s="25"/>
      <c r="FA93" s="25"/>
      <c r="FB93" s="25"/>
      <c r="FC93" s="25"/>
      <c r="FD93" s="25"/>
      <c r="FE93" s="25"/>
      <c r="FF93" s="25"/>
      <c r="FG93" s="25"/>
      <c r="FH93" s="25"/>
      <c r="FI93" s="25"/>
      <c r="FJ93" s="25"/>
      <c r="FK93" s="25"/>
      <c r="FL93" s="25"/>
      <c r="FM93" s="25"/>
      <c r="FN93" s="25"/>
      <c r="FO93" s="25"/>
      <c r="FP93" s="25"/>
      <c r="FQ93" s="25"/>
      <c r="FR93" s="25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</row>
    <row r="94" spans="1:240" ht="12" customHeight="1">
      <c r="A94" s="111">
        <f t="shared" si="26"/>
        <v>16</v>
      </c>
      <c r="B94" s="112">
        <f>+DATOS!A18</f>
        <v>1.0172588538806442</v>
      </c>
      <c r="C94" s="113">
        <f t="shared" si="27"/>
        <v>1</v>
      </c>
      <c r="D94" s="112">
        <f>+DATOS!B18</f>
        <v>8.6086086086086091</v>
      </c>
      <c r="E94" s="113">
        <f>+DATOS!C18</f>
        <v>2.4122807017543861</v>
      </c>
      <c r="F94" s="112">
        <f>+DATOS!D18</f>
        <v>9</v>
      </c>
      <c r="G94" s="113">
        <f>+DATOS!E18</f>
        <v>4.6052631578947372</v>
      </c>
      <c r="H94" s="113">
        <f>+DATOS!F18</f>
        <v>2.8028028028028027</v>
      </c>
      <c r="I94" s="113"/>
      <c r="J94" s="113"/>
      <c r="K94" s="42"/>
      <c r="L94" s="116">
        <f t="shared" si="25"/>
        <v>0.75653707381761437</v>
      </c>
      <c r="M94" s="116">
        <f t="shared" si="23"/>
        <v>-0.26072178006302982</v>
      </c>
      <c r="N94" s="116">
        <f t="shared" si="24"/>
        <v>6.797584659923489E-2</v>
      </c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N94" s="57"/>
      <c r="AO94" s="57"/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57"/>
      <c r="BI94" s="57"/>
      <c r="BJ94" s="57"/>
      <c r="BK94" s="57"/>
      <c r="BL94" s="57"/>
      <c r="BM94" s="57"/>
      <c r="BN94" s="57"/>
      <c r="BO94" s="57"/>
      <c r="BP94" s="57"/>
      <c r="BQ94" s="57"/>
      <c r="BR94" s="57"/>
      <c r="BS94" s="57"/>
      <c r="BT94" s="57"/>
      <c r="BU94" s="57"/>
      <c r="BV94" s="57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EM94" s="25"/>
      <c r="EN94" s="25"/>
      <c r="EO94" s="25"/>
      <c r="EP94" s="25"/>
      <c r="EQ94" s="25"/>
      <c r="ER94" s="25"/>
      <c r="ES94" s="25"/>
      <c r="ET94" s="25"/>
      <c r="EU94" s="25"/>
      <c r="EV94" s="25"/>
      <c r="EW94" s="25"/>
      <c r="EX94" s="25"/>
      <c r="EY94" s="25"/>
      <c r="EZ94" s="25"/>
      <c r="FA94" s="25"/>
      <c r="FB94" s="25"/>
      <c r="FC94" s="25"/>
      <c r="FD94" s="25"/>
      <c r="FE94" s="25"/>
      <c r="FF94" s="25"/>
      <c r="FG94" s="25"/>
      <c r="FH94" s="25"/>
      <c r="FI94" s="25"/>
      <c r="FJ94" s="25"/>
      <c r="FK94" s="25"/>
      <c r="FL94" s="25"/>
      <c r="FM94" s="25"/>
      <c r="FN94" s="25"/>
      <c r="FO94" s="25"/>
      <c r="FP94" s="25"/>
      <c r="FQ94" s="25"/>
      <c r="FR94" s="25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</row>
    <row r="95" spans="1:240" ht="12" customHeight="1">
      <c r="A95" s="111">
        <f t="shared" si="26"/>
        <v>17</v>
      </c>
      <c r="B95" s="112">
        <f>+DATOS!A19</f>
        <v>1.2525899114283301</v>
      </c>
      <c r="C95" s="113">
        <f t="shared" si="27"/>
        <v>1</v>
      </c>
      <c r="D95" s="112">
        <f>+DATOS!B19</f>
        <v>18.159806295399516</v>
      </c>
      <c r="E95" s="113">
        <f>+DATOS!C19</f>
        <v>2.2662889518413598</v>
      </c>
      <c r="F95" s="112">
        <f>+DATOS!D19</f>
        <v>8</v>
      </c>
      <c r="G95" s="113">
        <f>+DATOS!E19</f>
        <v>2.2662889518413598</v>
      </c>
      <c r="H95" s="113">
        <f>+DATOS!F19</f>
        <v>4.358353510895884</v>
      </c>
      <c r="I95" s="113"/>
      <c r="J95" s="113"/>
      <c r="K95" s="42"/>
      <c r="L95" s="116">
        <f t="shared" si="25"/>
        <v>0.87664406891589008</v>
      </c>
      <c r="M95" s="116">
        <f t="shared" si="23"/>
        <v>-0.37594584251244001</v>
      </c>
      <c r="N95" s="116">
        <f t="shared" si="24"/>
        <v>0.14133527650238834</v>
      </c>
      <c r="P95" s="71"/>
      <c r="Q95" s="57"/>
      <c r="R95" s="71"/>
      <c r="S95" s="57"/>
      <c r="T95" s="71"/>
      <c r="U95" s="57"/>
      <c r="V95" s="71"/>
      <c r="W95" s="57"/>
      <c r="X95" s="71"/>
      <c r="Y95" s="57"/>
      <c r="Z95" s="71"/>
      <c r="AA95" s="57"/>
      <c r="AB95" s="71"/>
      <c r="AC95" s="57"/>
      <c r="AD95" s="71"/>
      <c r="AE95" s="57"/>
      <c r="AF95" s="71"/>
      <c r="AG95" s="57"/>
      <c r="AH95" s="71"/>
      <c r="AI95" s="57"/>
      <c r="AJ95" s="71"/>
      <c r="AK95" s="57"/>
      <c r="AL95" s="71"/>
      <c r="AM95" s="57"/>
      <c r="AN95" s="71"/>
      <c r="AO95" s="57"/>
      <c r="AP95" s="71"/>
      <c r="AQ95" s="57"/>
      <c r="AR95" s="71"/>
      <c r="AS95" s="57"/>
      <c r="AT95" s="71"/>
      <c r="AU95" s="57"/>
      <c r="AV95" s="71"/>
      <c r="AW95" s="57"/>
      <c r="AX95" s="71"/>
      <c r="AY95" s="57"/>
      <c r="AZ95" s="71"/>
      <c r="BA95" s="57"/>
      <c r="BB95" s="71"/>
      <c r="BC95" s="57"/>
      <c r="BD95" s="71"/>
      <c r="BE95" s="57"/>
      <c r="BF95" s="71"/>
      <c r="BG95" s="57"/>
      <c r="BH95" s="71"/>
      <c r="BI95" s="57"/>
      <c r="BJ95" s="71"/>
      <c r="BK95" s="57"/>
      <c r="BL95" s="71"/>
      <c r="BM95" s="57"/>
      <c r="BN95" s="71"/>
      <c r="BO95" s="57"/>
      <c r="BP95" s="71"/>
      <c r="BQ95" s="57"/>
      <c r="BR95" s="71"/>
      <c r="BS95" s="57"/>
      <c r="BT95" s="71"/>
      <c r="BU95" s="57"/>
      <c r="BV95" s="71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EM95" s="25"/>
      <c r="EN95" s="25"/>
      <c r="EO95" s="25"/>
      <c r="EP95" s="25"/>
      <c r="EQ95" s="25"/>
      <c r="ER95" s="25"/>
      <c r="ES95" s="25"/>
      <c r="ET95" s="25"/>
      <c r="EU95" s="25"/>
      <c r="EV95" s="25"/>
      <c r="EW95" s="25"/>
      <c r="EX95" s="25"/>
      <c r="EY95" s="25"/>
      <c r="EZ95" s="25"/>
      <c r="FA95" s="25"/>
      <c r="FB95" s="25"/>
      <c r="FC95" s="25"/>
      <c r="FD95" s="25"/>
      <c r="FE95" s="25"/>
      <c r="FF95" s="25"/>
      <c r="FG95" s="25"/>
      <c r="FH95" s="25"/>
      <c r="FI95" s="25"/>
      <c r="FJ95" s="25"/>
      <c r="FK95" s="25"/>
      <c r="FL95" s="25"/>
      <c r="FM95" s="25"/>
      <c r="FN95" s="25"/>
      <c r="FO95" s="25"/>
      <c r="FP95" s="25"/>
      <c r="FQ95" s="25"/>
      <c r="FR95" s="25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</row>
    <row r="96" spans="1:240" ht="12" customHeight="1">
      <c r="A96" s="111">
        <f t="shared" si="26"/>
        <v>18</v>
      </c>
      <c r="B96" s="112">
        <f>+DATOS!A20</f>
        <v>1.1894711278390437</v>
      </c>
      <c r="C96" s="113">
        <f t="shared" si="27"/>
        <v>1</v>
      </c>
      <c r="D96" s="112">
        <f>+DATOS!B20</f>
        <v>12.213740458015268</v>
      </c>
      <c r="E96" s="113">
        <f>+DATOS!C20</f>
        <v>4.3209876543209873</v>
      </c>
      <c r="F96" s="112">
        <f>+DATOS!D20</f>
        <v>11.019474000000001</v>
      </c>
      <c r="G96" s="113">
        <f>+DATOS!E20</f>
        <v>7.4074074074074074</v>
      </c>
      <c r="H96" s="113">
        <f>+DATOS!F20</f>
        <v>3.3078880407124682</v>
      </c>
      <c r="I96" s="113"/>
      <c r="J96" s="113"/>
      <c r="K96" s="42"/>
      <c r="L96" s="116">
        <f t="shared" si="25"/>
        <v>1.3458900631057782</v>
      </c>
      <c r="M96" s="116">
        <f t="shared" si="23"/>
        <v>0.15641893526673445</v>
      </c>
      <c r="N96" s="116">
        <f t="shared" si="24"/>
        <v>2.446688330997886E-2</v>
      </c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EM96" s="25"/>
      <c r="EN96" s="25"/>
      <c r="EO96" s="25"/>
      <c r="EP96" s="25"/>
      <c r="EQ96" s="25"/>
      <c r="ER96" s="25"/>
      <c r="ES96" s="25"/>
      <c r="ET96" s="25"/>
      <c r="EU96" s="25"/>
      <c r="EV96" s="25"/>
      <c r="EW96" s="25"/>
      <c r="EX96" s="25"/>
      <c r="EY96" s="25"/>
      <c r="EZ96" s="25"/>
      <c r="FA96" s="25"/>
      <c r="FB96" s="25"/>
      <c r="FC96" s="25"/>
      <c r="FD96" s="25"/>
      <c r="FE96" s="25"/>
      <c r="FF96" s="25"/>
      <c r="FG96" s="25"/>
      <c r="FH96" s="25"/>
      <c r="FI96" s="25"/>
      <c r="FJ96" s="25"/>
      <c r="FK96" s="25"/>
      <c r="FL96" s="25"/>
      <c r="FM96" s="25"/>
      <c r="FN96" s="25"/>
      <c r="FO96" s="25"/>
      <c r="FP96" s="25"/>
      <c r="FQ96" s="25"/>
      <c r="FR96" s="25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</row>
    <row r="97" spans="1:240" ht="12" customHeight="1">
      <c r="A97" s="111">
        <f t="shared" si="26"/>
        <v>19</v>
      </c>
      <c r="B97" s="112">
        <f>+DATOS!A21</f>
        <v>1.3377571166020739</v>
      </c>
      <c r="C97" s="113">
        <f t="shared" si="27"/>
        <v>1</v>
      </c>
      <c r="D97" s="112">
        <f>+DATOS!B21</f>
        <v>15.186915887850468</v>
      </c>
      <c r="E97" s="113">
        <f>+DATOS!C21</f>
        <v>2.2727272727272729</v>
      </c>
      <c r="F97" s="112">
        <f>+DATOS!D21</f>
        <v>12</v>
      </c>
      <c r="G97" s="113">
        <f>+DATOS!E21</f>
        <v>8.0808080808080813</v>
      </c>
      <c r="H97" s="113">
        <f>+DATOS!F21</f>
        <v>4.2056074766355138</v>
      </c>
      <c r="I97" s="113"/>
      <c r="J97" s="113"/>
      <c r="K97" s="42"/>
      <c r="L97" s="116">
        <f t="shared" si="25"/>
        <v>1.2579905529381996</v>
      </c>
      <c r="M97" s="116">
        <f t="shared" si="23"/>
        <v>-7.9766563663874246E-2</v>
      </c>
      <c r="N97" s="116">
        <f t="shared" si="24"/>
        <v>6.3627046787429033E-3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EM97" s="25"/>
      <c r="EN97" s="25"/>
      <c r="EO97" s="25"/>
      <c r="EP97" s="25"/>
      <c r="EQ97" s="25"/>
      <c r="ER97" s="25"/>
      <c r="ES97" s="25"/>
      <c r="ET97" s="25"/>
      <c r="EU97" s="25"/>
      <c r="EV97" s="25"/>
      <c r="EW97" s="25"/>
      <c r="EX97" s="25"/>
      <c r="EY97" s="25"/>
      <c r="EZ97" s="25"/>
      <c r="FA97" s="25"/>
      <c r="FB97" s="25"/>
      <c r="FC97" s="25"/>
      <c r="FD97" s="25"/>
      <c r="FE97" s="25"/>
      <c r="FF97" s="25"/>
      <c r="FG97" s="25"/>
      <c r="FH97" s="25"/>
      <c r="FI97" s="25"/>
      <c r="FJ97" s="25"/>
      <c r="FK97" s="25"/>
      <c r="FL97" s="25"/>
      <c r="FM97" s="25"/>
      <c r="FN97" s="25"/>
      <c r="FO97" s="25"/>
      <c r="FP97" s="25"/>
      <c r="FQ97" s="25"/>
      <c r="FR97" s="25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</row>
    <row r="98" spans="1:240" ht="12" customHeight="1">
      <c r="A98" s="111">
        <f t="shared" si="26"/>
        <v>20</v>
      </c>
      <c r="B98" s="112">
        <f>+DATOS!A22</f>
        <v>0.96505152775725955</v>
      </c>
      <c r="C98" s="113">
        <f t="shared" si="27"/>
        <v>1</v>
      </c>
      <c r="D98" s="112">
        <f>+DATOS!B22</f>
        <v>5.6994818652849739</v>
      </c>
      <c r="E98" s="113">
        <f>+DATOS!C22</f>
        <v>3.5483870967741935</v>
      </c>
      <c r="F98" s="112">
        <f>+DATOS!D22</f>
        <v>7</v>
      </c>
      <c r="G98" s="113">
        <f>+DATOS!E22</f>
        <v>4.193548387096774</v>
      </c>
      <c r="H98" s="113">
        <f>+DATOS!F22</f>
        <v>1.5544041450777202</v>
      </c>
      <c r="I98" s="113"/>
      <c r="J98" s="113"/>
      <c r="K98" s="42"/>
      <c r="L98" s="116">
        <f t="shared" si="25"/>
        <v>0.66164429316419526</v>
      </c>
      <c r="M98" s="116">
        <f t="shared" si="23"/>
        <v>-0.30340723459306429</v>
      </c>
      <c r="N98" s="116">
        <f t="shared" si="24"/>
        <v>9.2055950003410741E-2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EM98" s="25"/>
      <c r="EN98" s="25"/>
      <c r="EO98" s="25"/>
      <c r="EP98" s="25"/>
      <c r="EQ98" s="25"/>
      <c r="ER98" s="25"/>
      <c r="ES98" s="25"/>
      <c r="ET98" s="25"/>
      <c r="EU98" s="25"/>
      <c r="EV98" s="25"/>
      <c r="EW98" s="25"/>
      <c r="EX98" s="25"/>
      <c r="EY98" s="25"/>
      <c r="EZ98" s="25"/>
      <c r="FA98" s="25"/>
      <c r="FB98" s="25"/>
      <c r="FC98" s="25"/>
      <c r="FD98" s="25"/>
      <c r="FE98" s="25"/>
      <c r="FF98" s="25"/>
      <c r="FG98" s="25"/>
      <c r="FH98" s="25"/>
      <c r="FI98" s="25"/>
      <c r="FJ98" s="25"/>
      <c r="FK98" s="25"/>
      <c r="FL98" s="25"/>
      <c r="FM98" s="25"/>
      <c r="FN98" s="25"/>
      <c r="FO98" s="25"/>
      <c r="FP98" s="25"/>
      <c r="FQ98" s="25"/>
      <c r="FR98" s="25"/>
      <c r="FS98" s="25"/>
      <c r="FT98" s="25"/>
      <c r="FU98" s="25"/>
      <c r="FV98" s="25"/>
      <c r="FW98" s="25"/>
      <c r="FX98" s="25"/>
      <c r="FY98" s="25"/>
      <c r="FZ98" s="25"/>
      <c r="GA98" s="25"/>
      <c r="GB98" s="25"/>
      <c r="GC98" s="25"/>
      <c r="GD98" s="25"/>
      <c r="GE98" s="25"/>
      <c r="GF98" s="25"/>
      <c r="GG98" s="25"/>
      <c r="GH98" s="25"/>
      <c r="GI98" s="25"/>
      <c r="GJ98" s="25"/>
      <c r="GK98" s="25"/>
      <c r="GL98" s="25"/>
      <c r="GM98" s="25"/>
      <c r="GN98" s="25"/>
      <c r="GO98" s="25"/>
      <c r="GP98" s="25"/>
      <c r="GQ98" s="25"/>
      <c r="GR98" s="25"/>
      <c r="GS98" s="25"/>
      <c r="GT98" s="25"/>
      <c r="GU98" s="25"/>
      <c r="GV98" s="25"/>
      <c r="GW98" s="25"/>
      <c r="GX98" s="25"/>
      <c r="GY98" s="25"/>
      <c r="GZ98" s="25"/>
      <c r="HA98" s="25"/>
      <c r="HB98" s="25"/>
      <c r="HC98" s="25"/>
      <c r="HD98" s="25"/>
      <c r="HE98" s="25"/>
      <c r="HF98" s="25"/>
      <c r="HG98" s="25"/>
      <c r="HH98" s="25"/>
      <c r="HI98" s="25"/>
      <c r="HJ98" s="25"/>
      <c r="HK98" s="25"/>
      <c r="HL98" s="25"/>
      <c r="HM98" s="25"/>
      <c r="HN98" s="25"/>
      <c r="HO98" s="25"/>
      <c r="HP98" s="25"/>
      <c r="HQ98" s="25"/>
      <c r="HR98" s="25"/>
      <c r="HS98" s="25"/>
      <c r="HT98" s="25"/>
      <c r="HU98" s="25"/>
      <c r="HV98" s="25"/>
      <c r="HW98" s="25"/>
      <c r="HX98" s="25"/>
      <c r="HY98" s="25"/>
      <c r="HZ98" s="25"/>
      <c r="IA98" s="25"/>
      <c r="IB98" s="25"/>
      <c r="IC98" s="25"/>
      <c r="ID98" s="25"/>
      <c r="IE98" s="25"/>
      <c r="IF98" s="25"/>
    </row>
    <row r="99" spans="1:240" ht="12" customHeight="1">
      <c r="A99" s="111">
        <f t="shared" si="26"/>
        <v>21</v>
      </c>
      <c r="B99" s="112">
        <f>+DATOS!A23</f>
        <v>0.81030333439952451</v>
      </c>
      <c r="C99" s="113">
        <f t="shared" si="27"/>
        <v>1</v>
      </c>
      <c r="D99" s="112">
        <f>+DATOS!B23</f>
        <v>8.4905660377358494</v>
      </c>
      <c r="E99" s="113">
        <f>+DATOS!C23</f>
        <v>2.7777777777777777</v>
      </c>
      <c r="F99" s="112">
        <f>+DATOS!D23</f>
        <v>5</v>
      </c>
      <c r="G99" s="113">
        <f>+DATOS!E23</f>
        <v>0.55555555555555558</v>
      </c>
      <c r="H99" s="113">
        <f>+DATOS!F23</f>
        <v>0.47169811320754718</v>
      </c>
      <c r="I99" s="113"/>
      <c r="J99" s="113"/>
      <c r="K99" s="42"/>
      <c r="L99" s="116">
        <f t="shared" si="25"/>
        <v>0.3064391966247616</v>
      </c>
      <c r="M99" s="116">
        <f t="shared" si="23"/>
        <v>-0.50386413777476291</v>
      </c>
      <c r="N99" s="116">
        <f t="shared" si="24"/>
        <v>0.25387906933550525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EM99" s="25"/>
      <c r="EN99" s="25"/>
      <c r="EO99" s="25"/>
      <c r="EP99" s="25"/>
      <c r="EQ99" s="25"/>
      <c r="ER99" s="25"/>
      <c r="ES99" s="25"/>
      <c r="ET99" s="25"/>
      <c r="EU99" s="25"/>
      <c r="EV99" s="25"/>
      <c r="EW99" s="25"/>
      <c r="EX99" s="25"/>
      <c r="EY99" s="25"/>
      <c r="EZ99" s="25"/>
      <c r="FA99" s="25"/>
      <c r="FB99" s="25"/>
      <c r="FC99" s="25"/>
      <c r="FD99" s="25"/>
      <c r="FE99" s="25"/>
      <c r="FF99" s="25"/>
      <c r="FG99" s="25"/>
      <c r="FH99" s="25"/>
      <c r="FI99" s="25"/>
      <c r="FJ99" s="25"/>
      <c r="FK99" s="25"/>
      <c r="FL99" s="25"/>
      <c r="FM99" s="25"/>
      <c r="FN99" s="25"/>
      <c r="FO99" s="25"/>
      <c r="FP99" s="25"/>
      <c r="FQ99" s="25"/>
      <c r="FR99" s="25"/>
      <c r="FS99" s="25"/>
      <c r="FT99" s="25"/>
      <c r="FU99" s="25"/>
      <c r="FV99" s="25"/>
      <c r="FW99" s="25"/>
      <c r="FX99" s="25"/>
      <c r="FY99" s="25"/>
      <c r="FZ99" s="25"/>
      <c r="GA99" s="25"/>
      <c r="GB99" s="25"/>
      <c r="GC99" s="25"/>
      <c r="GD99" s="25"/>
      <c r="GE99" s="25"/>
      <c r="GF99" s="25"/>
      <c r="GG99" s="25"/>
      <c r="GH99" s="25"/>
      <c r="GI99" s="25"/>
      <c r="GJ99" s="25"/>
      <c r="GK99" s="25"/>
      <c r="GL99" s="25"/>
      <c r="GM99" s="25"/>
      <c r="GN99" s="25"/>
      <c r="GO99" s="25"/>
      <c r="GP99" s="25"/>
      <c r="GQ99" s="25"/>
      <c r="GR99" s="25"/>
      <c r="GS99" s="25"/>
      <c r="GT99" s="25"/>
      <c r="GU99" s="25"/>
      <c r="GV99" s="25"/>
      <c r="GW99" s="25"/>
      <c r="GX99" s="25"/>
      <c r="GY99" s="25"/>
      <c r="GZ99" s="25"/>
      <c r="HA99" s="25"/>
      <c r="HB99" s="25"/>
      <c r="HC99" s="25"/>
      <c r="HD99" s="25"/>
      <c r="HE99" s="25"/>
      <c r="HF99" s="25"/>
      <c r="HG99" s="25"/>
      <c r="HH99" s="25"/>
      <c r="HI99" s="25"/>
      <c r="HJ99" s="25"/>
      <c r="HK99" s="25"/>
      <c r="HL99" s="25"/>
      <c r="HM99" s="25"/>
      <c r="HN99" s="25"/>
      <c r="HO99" s="25"/>
      <c r="HP99" s="25"/>
      <c r="HQ99" s="25"/>
      <c r="HR99" s="25"/>
      <c r="HS99" s="25"/>
      <c r="HT99" s="25"/>
      <c r="HU99" s="25"/>
      <c r="HV99" s="25"/>
      <c r="HW99" s="25"/>
      <c r="HX99" s="25"/>
      <c r="HY99" s="25"/>
      <c r="HZ99" s="25"/>
      <c r="IA99" s="25"/>
      <c r="IB99" s="25"/>
      <c r="IC99" s="25"/>
      <c r="ID99" s="25"/>
      <c r="IE99" s="25"/>
      <c r="IF99" s="25"/>
    </row>
    <row r="100" spans="1:240" ht="12" customHeight="1">
      <c r="A100" s="111">
        <f t="shared" si="26"/>
        <v>22</v>
      </c>
      <c r="B100" s="112">
        <f>+DATOS!A24</f>
        <v>0.45241483015558243</v>
      </c>
      <c r="C100" s="113">
        <f t="shared" si="27"/>
        <v>1</v>
      </c>
      <c r="D100" s="112">
        <f>+DATOS!B24</f>
        <v>22.954545454545453</v>
      </c>
      <c r="E100" s="113">
        <f>+DATOS!C24</f>
        <v>1.9830028328611897</v>
      </c>
      <c r="F100" s="112">
        <f>+DATOS!D24</f>
        <v>4</v>
      </c>
      <c r="G100" s="113">
        <f>+DATOS!E24</f>
        <v>1.4164305949008498</v>
      </c>
      <c r="H100" s="113">
        <f>+DATOS!F24</f>
        <v>2.5</v>
      </c>
      <c r="I100" s="113"/>
      <c r="J100" s="113"/>
      <c r="K100" s="42"/>
      <c r="L100" s="116">
        <f t="shared" si="25"/>
        <v>0.60610026285173468</v>
      </c>
      <c r="M100" s="116">
        <f t="shared" si="23"/>
        <v>0.15368543269615226</v>
      </c>
      <c r="N100" s="116">
        <f t="shared" si="24"/>
        <v>2.3619212223003547E-2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EM100" s="25"/>
      <c r="EN100" s="25"/>
      <c r="EO100" s="25"/>
      <c r="EP100" s="25"/>
      <c r="EQ100" s="25"/>
      <c r="ER100" s="25"/>
      <c r="ES100" s="25"/>
      <c r="ET100" s="25"/>
      <c r="EU100" s="25"/>
      <c r="EV100" s="25"/>
      <c r="EW100" s="25"/>
      <c r="EX100" s="25"/>
      <c r="EY100" s="25"/>
      <c r="EZ100" s="25"/>
      <c r="FA100" s="25"/>
      <c r="FB100" s="25"/>
      <c r="FC100" s="25"/>
      <c r="FD100" s="25"/>
      <c r="FE100" s="25"/>
      <c r="FF100" s="25"/>
      <c r="FG100" s="25"/>
      <c r="FH100" s="25"/>
      <c r="FI100" s="25"/>
      <c r="FJ100" s="25"/>
      <c r="FK100" s="25"/>
      <c r="FL100" s="25"/>
      <c r="FM100" s="25"/>
      <c r="FN100" s="25"/>
      <c r="FO100" s="25"/>
      <c r="FP100" s="25"/>
      <c r="FQ100" s="25"/>
      <c r="FR100" s="25"/>
      <c r="FS100" s="25"/>
      <c r="FT100" s="25"/>
      <c r="FU100" s="25"/>
      <c r="FV100" s="25"/>
      <c r="FW100" s="25"/>
      <c r="FX100" s="25"/>
      <c r="FY100" s="25"/>
      <c r="FZ100" s="25"/>
      <c r="GA100" s="25"/>
      <c r="GB100" s="25"/>
      <c r="GC100" s="25"/>
      <c r="GD100" s="25"/>
      <c r="GE100" s="25"/>
      <c r="GF100" s="25"/>
      <c r="GG100" s="25"/>
      <c r="GH100" s="25"/>
      <c r="GI100" s="25"/>
      <c r="GJ100" s="25"/>
      <c r="GK100" s="25"/>
      <c r="GL100" s="25"/>
      <c r="GM100" s="25"/>
      <c r="GN100" s="25"/>
      <c r="GO100" s="25"/>
      <c r="GP100" s="25"/>
      <c r="GQ100" s="25"/>
      <c r="GR100" s="25"/>
      <c r="GS100" s="25"/>
      <c r="GT100" s="25"/>
      <c r="GU100" s="25"/>
      <c r="GV100" s="25"/>
      <c r="GW100" s="25"/>
      <c r="GX100" s="25"/>
      <c r="GY100" s="25"/>
      <c r="GZ100" s="25"/>
      <c r="HA100" s="25"/>
      <c r="HB100" s="25"/>
      <c r="HC100" s="25"/>
      <c r="HD100" s="25"/>
      <c r="HE100" s="25"/>
      <c r="HF100" s="25"/>
      <c r="HG100" s="25"/>
      <c r="HH100" s="25"/>
      <c r="HI100" s="25"/>
      <c r="HJ100" s="25"/>
      <c r="HK100" s="25"/>
      <c r="HL100" s="25"/>
      <c r="HM100" s="25"/>
      <c r="HN100" s="25"/>
      <c r="HO100" s="25"/>
      <c r="HP100" s="25"/>
      <c r="HQ100" s="25"/>
      <c r="HR100" s="25"/>
      <c r="HS100" s="25"/>
      <c r="HT100" s="25"/>
      <c r="HU100" s="25"/>
      <c r="HV100" s="25"/>
      <c r="HW100" s="25"/>
      <c r="HX100" s="25"/>
      <c r="HY100" s="25"/>
      <c r="HZ100" s="25"/>
      <c r="IA100" s="25"/>
      <c r="IB100" s="25"/>
      <c r="IC100" s="25"/>
      <c r="ID100" s="25"/>
      <c r="IE100" s="25"/>
      <c r="IF100" s="25"/>
    </row>
    <row r="101" spans="1:240" ht="12" customHeight="1">
      <c r="A101" s="111">
        <f t="shared" si="26"/>
        <v>23</v>
      </c>
      <c r="B101" s="112">
        <f>+DATOS!A25</f>
        <v>0.76971759111365601</v>
      </c>
      <c r="C101" s="113">
        <f t="shared" si="27"/>
        <v>1</v>
      </c>
      <c r="D101" s="112">
        <f>+DATOS!B25</f>
        <v>4.5</v>
      </c>
      <c r="E101" s="113">
        <f>+DATOS!C25</f>
        <v>3.9215686274509802</v>
      </c>
      <c r="F101" s="112">
        <f>+DATOS!D25</f>
        <v>7</v>
      </c>
      <c r="G101" s="113">
        <f>+DATOS!E25</f>
        <v>10.784313725490197</v>
      </c>
      <c r="H101" s="113">
        <f>+DATOS!F25</f>
        <v>1.75</v>
      </c>
      <c r="I101" s="113"/>
      <c r="J101" s="113"/>
      <c r="K101" s="42"/>
      <c r="L101" s="116">
        <f t="shared" si="25"/>
        <v>0.97317700273814589</v>
      </c>
      <c r="M101" s="116">
        <f t="shared" si="23"/>
        <v>0.20345941162448988</v>
      </c>
      <c r="N101" s="116">
        <f t="shared" si="24"/>
        <v>4.1395732178583611E-2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EM101" s="25"/>
      <c r="EN101" s="25"/>
      <c r="EO101" s="25"/>
      <c r="EP101" s="25"/>
      <c r="EQ101" s="25"/>
      <c r="ER101" s="25"/>
      <c r="ES101" s="25"/>
      <c r="ET101" s="25"/>
      <c r="EU101" s="25"/>
      <c r="EV101" s="25"/>
      <c r="EW101" s="25"/>
      <c r="EX101" s="25"/>
      <c r="EY101" s="25"/>
      <c r="EZ101" s="25"/>
      <c r="FA101" s="25"/>
      <c r="FB101" s="25"/>
      <c r="FC101" s="25"/>
      <c r="FD101" s="25"/>
      <c r="FE101" s="25"/>
      <c r="FF101" s="25"/>
      <c r="FG101" s="25"/>
      <c r="FH101" s="25"/>
      <c r="FI101" s="25"/>
      <c r="FJ101" s="25"/>
      <c r="FK101" s="25"/>
      <c r="FL101" s="25"/>
      <c r="FM101" s="25"/>
      <c r="FN101" s="25"/>
      <c r="FO101" s="25"/>
      <c r="FP101" s="25"/>
      <c r="FQ101" s="25"/>
      <c r="FR101" s="25"/>
      <c r="FS101" s="25"/>
      <c r="FT101" s="25"/>
      <c r="FU101" s="25"/>
      <c r="FV101" s="25"/>
      <c r="FW101" s="25"/>
      <c r="FX101" s="25"/>
      <c r="FY101" s="25"/>
      <c r="FZ101" s="25"/>
      <c r="GA101" s="25"/>
      <c r="GB101" s="25"/>
      <c r="GC101" s="25"/>
      <c r="GD101" s="25"/>
      <c r="GE101" s="25"/>
      <c r="GF101" s="25"/>
      <c r="GG101" s="25"/>
      <c r="GH101" s="25"/>
      <c r="GI101" s="25"/>
      <c r="GJ101" s="25"/>
      <c r="GK101" s="25"/>
      <c r="GL101" s="25"/>
      <c r="GM101" s="25"/>
      <c r="GN101" s="25"/>
      <c r="GO101" s="25"/>
      <c r="GP101" s="25"/>
      <c r="GQ101" s="25"/>
      <c r="GR101" s="25"/>
      <c r="GS101" s="25"/>
      <c r="GT101" s="25"/>
      <c r="GU101" s="25"/>
      <c r="GV101" s="25"/>
      <c r="GW101" s="25"/>
      <c r="GX101" s="25"/>
      <c r="GY101" s="25"/>
      <c r="GZ101" s="25"/>
      <c r="HA101" s="25"/>
      <c r="HB101" s="25"/>
      <c r="HC101" s="25"/>
      <c r="HD101" s="25"/>
      <c r="HE101" s="25"/>
      <c r="HF101" s="25"/>
      <c r="HG101" s="25"/>
      <c r="HH101" s="25"/>
      <c r="HI101" s="25"/>
      <c r="HJ101" s="25"/>
      <c r="HK101" s="25"/>
      <c r="HL101" s="25"/>
      <c r="HM101" s="25"/>
      <c r="HN101" s="25"/>
      <c r="HO101" s="25"/>
      <c r="HP101" s="25"/>
      <c r="HQ101" s="25"/>
      <c r="HR101" s="25"/>
      <c r="HS101" s="25"/>
      <c r="HT101" s="25"/>
      <c r="HU101" s="25"/>
      <c r="HV101" s="25"/>
      <c r="HW101" s="25"/>
      <c r="HX101" s="25"/>
      <c r="HY101" s="25"/>
      <c r="HZ101" s="25"/>
      <c r="IA101" s="25"/>
      <c r="IB101" s="25"/>
      <c r="IC101" s="25"/>
      <c r="ID101" s="25"/>
      <c r="IE101" s="25"/>
      <c r="IF101" s="25"/>
    </row>
    <row r="102" spans="1:240" ht="12" customHeight="1">
      <c r="A102" s="111">
        <f t="shared" si="26"/>
        <v>24</v>
      </c>
      <c r="B102" s="112">
        <f>+DATOS!A26</f>
        <v>0.83438810894470616</v>
      </c>
      <c r="C102" s="113">
        <f t="shared" si="27"/>
        <v>1</v>
      </c>
      <c r="D102" s="112">
        <f>+DATOS!B26</f>
        <v>16.3</v>
      </c>
      <c r="E102" s="113">
        <f>+DATOS!C26</f>
        <v>2.9</v>
      </c>
      <c r="F102" s="112">
        <f>+DATOS!D26</f>
        <v>9</v>
      </c>
      <c r="G102" s="113">
        <f>+DATOS!E26</f>
        <v>5</v>
      </c>
      <c r="H102" s="113">
        <f>+DATOS!F26</f>
        <v>2.9</v>
      </c>
      <c r="I102" s="113"/>
      <c r="J102" s="113"/>
      <c r="K102" s="42"/>
      <c r="L102" s="116">
        <f t="shared" si="25"/>
        <v>1.0156930555941202</v>
      </c>
      <c r="M102" s="116">
        <f t="shared" si="23"/>
        <v>0.18130494664941399</v>
      </c>
      <c r="N102" s="116">
        <f t="shared" si="24"/>
        <v>3.2871483679546856E-2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EM102" s="25"/>
      <c r="EN102" s="25"/>
      <c r="EO102" s="25"/>
      <c r="EP102" s="25"/>
      <c r="EQ102" s="25"/>
      <c r="ER102" s="25"/>
      <c r="ES102" s="25"/>
      <c r="ET102" s="25"/>
      <c r="EU102" s="25"/>
      <c r="EV102" s="25"/>
      <c r="EW102" s="25"/>
      <c r="EX102" s="25"/>
      <c r="EY102" s="25"/>
      <c r="EZ102" s="25"/>
      <c r="FA102" s="25"/>
      <c r="FB102" s="25"/>
      <c r="FC102" s="25"/>
      <c r="FD102" s="25"/>
      <c r="FE102" s="25"/>
      <c r="FF102" s="25"/>
      <c r="FG102" s="25"/>
      <c r="FH102" s="25"/>
      <c r="FI102" s="25"/>
      <c r="FJ102" s="25"/>
      <c r="FK102" s="25"/>
      <c r="FL102" s="25"/>
      <c r="FM102" s="25"/>
      <c r="FN102" s="25"/>
      <c r="FO102" s="25"/>
      <c r="FP102" s="25"/>
      <c r="FQ102" s="25"/>
      <c r="FR102" s="25"/>
      <c r="FS102" s="25"/>
      <c r="FT102" s="25"/>
      <c r="FU102" s="25"/>
      <c r="FV102" s="25"/>
      <c r="FW102" s="25"/>
      <c r="FX102" s="25"/>
      <c r="FY102" s="25"/>
      <c r="FZ102" s="25"/>
      <c r="GA102" s="25"/>
      <c r="GB102" s="25"/>
      <c r="GC102" s="25"/>
      <c r="GD102" s="25"/>
      <c r="GE102" s="25"/>
      <c r="GF102" s="25"/>
      <c r="GG102" s="25"/>
      <c r="GH102" s="25"/>
      <c r="GI102" s="25"/>
      <c r="GJ102" s="25"/>
      <c r="GK102" s="25"/>
      <c r="GL102" s="25"/>
      <c r="GM102" s="25"/>
      <c r="GN102" s="25"/>
      <c r="GO102" s="25"/>
      <c r="GP102" s="25"/>
      <c r="GQ102" s="25"/>
      <c r="GR102" s="25"/>
      <c r="GS102" s="25"/>
      <c r="GT102" s="25"/>
      <c r="GU102" s="25"/>
      <c r="GV102" s="25"/>
      <c r="GW102" s="25"/>
      <c r="GX102" s="25"/>
      <c r="GY102" s="25"/>
      <c r="GZ102" s="25"/>
      <c r="HA102" s="25"/>
      <c r="HB102" s="25"/>
      <c r="HC102" s="25"/>
      <c r="HD102" s="25"/>
      <c r="HE102" s="25"/>
      <c r="HF102" s="25"/>
      <c r="HG102" s="25"/>
      <c r="HH102" s="25"/>
      <c r="HI102" s="25"/>
      <c r="HJ102" s="25"/>
      <c r="HK102" s="25"/>
      <c r="HL102" s="25"/>
      <c r="HM102" s="25"/>
      <c r="HN102" s="25"/>
      <c r="HO102" s="25"/>
      <c r="HP102" s="25"/>
      <c r="HQ102" s="25"/>
      <c r="HR102" s="25"/>
      <c r="HS102" s="25"/>
      <c r="HT102" s="25"/>
      <c r="HU102" s="25"/>
      <c r="HV102" s="25"/>
      <c r="HW102" s="25"/>
      <c r="HX102" s="25"/>
      <c r="HY102" s="25"/>
      <c r="HZ102" s="25"/>
      <c r="IA102" s="25"/>
      <c r="IB102" s="25"/>
      <c r="IC102" s="25"/>
      <c r="ID102" s="25"/>
      <c r="IE102" s="25"/>
      <c r="IF102" s="25"/>
    </row>
    <row r="103" spans="1:240" ht="12" customHeight="1">
      <c r="A103" s="111">
        <f t="shared" si="26"/>
        <v>25</v>
      </c>
      <c r="B103" s="112">
        <f>+DATOS!A27</f>
        <v>1.8865816752561022</v>
      </c>
      <c r="C103" s="113">
        <f t="shared" si="27"/>
        <v>1</v>
      </c>
      <c r="D103" s="112">
        <f>+DATOS!B27</f>
        <v>22.520107238605899</v>
      </c>
      <c r="E103" s="113">
        <f>+DATOS!C27</f>
        <v>6.2</v>
      </c>
      <c r="F103" s="112">
        <f>+DATOS!D27</f>
        <v>6</v>
      </c>
      <c r="G103" s="113">
        <f>+DATOS!E27</f>
        <v>6.9078947368421053</v>
      </c>
      <c r="H103" s="113">
        <f>+DATOS!F27</f>
        <v>2.6809651474530831</v>
      </c>
      <c r="I103" s="113"/>
      <c r="J103" s="113"/>
      <c r="K103" s="42"/>
      <c r="L103" s="116">
        <f t="shared" si="25"/>
        <v>1.5158201626392769</v>
      </c>
      <c r="M103" s="116">
        <f t="shared" si="23"/>
        <v>-0.37076151261682533</v>
      </c>
      <c r="N103" s="116">
        <f t="shared" si="24"/>
        <v>0.13746409923791633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EM103" s="25"/>
      <c r="EN103" s="25"/>
      <c r="EO103" s="25"/>
      <c r="EP103" s="25"/>
      <c r="EQ103" s="25"/>
      <c r="ER103" s="25"/>
      <c r="ES103" s="25"/>
      <c r="ET103" s="25"/>
      <c r="EU103" s="25"/>
      <c r="EV103" s="25"/>
      <c r="EW103" s="25"/>
      <c r="EX103" s="25"/>
      <c r="EY103" s="25"/>
      <c r="EZ103" s="25"/>
      <c r="FA103" s="25"/>
      <c r="FB103" s="25"/>
      <c r="FC103" s="25"/>
      <c r="FD103" s="25"/>
      <c r="FE103" s="25"/>
      <c r="FF103" s="25"/>
      <c r="FG103" s="25"/>
      <c r="FH103" s="25"/>
      <c r="FI103" s="25"/>
      <c r="FJ103" s="25"/>
      <c r="FK103" s="25"/>
      <c r="FL103" s="25"/>
      <c r="FM103" s="25"/>
      <c r="FN103" s="25"/>
      <c r="FO103" s="25"/>
      <c r="FP103" s="25"/>
      <c r="FQ103" s="25"/>
      <c r="FR103" s="25"/>
      <c r="FS103" s="25"/>
      <c r="FT103" s="25"/>
      <c r="FU103" s="25"/>
      <c r="FV103" s="25"/>
      <c r="FW103" s="25"/>
      <c r="FX103" s="25"/>
      <c r="FY103" s="25"/>
      <c r="FZ103" s="25"/>
      <c r="GA103" s="25"/>
      <c r="GB103" s="25"/>
      <c r="GC103" s="25"/>
      <c r="GD103" s="25"/>
      <c r="GE103" s="25"/>
      <c r="GF103" s="25"/>
      <c r="GG103" s="25"/>
      <c r="GH103" s="25"/>
      <c r="GI103" s="25"/>
      <c r="GJ103" s="25"/>
      <c r="GK103" s="25"/>
      <c r="GL103" s="25"/>
      <c r="GM103" s="25"/>
      <c r="GN103" s="25"/>
      <c r="GO103" s="25"/>
      <c r="GP103" s="25"/>
      <c r="GQ103" s="25"/>
      <c r="GR103" s="25"/>
      <c r="GS103" s="25"/>
      <c r="GT103" s="25"/>
      <c r="GU103" s="25"/>
      <c r="GV103" s="25"/>
      <c r="GW103" s="25"/>
      <c r="GX103" s="25"/>
      <c r="GY103" s="25"/>
      <c r="GZ103" s="25"/>
      <c r="HA103" s="25"/>
      <c r="HB103" s="25"/>
      <c r="HC103" s="25"/>
      <c r="HD103" s="25"/>
      <c r="HE103" s="25"/>
      <c r="HF103" s="25"/>
      <c r="HG103" s="25"/>
      <c r="HH103" s="25"/>
      <c r="HI103" s="25"/>
      <c r="HJ103" s="25"/>
      <c r="HK103" s="25"/>
      <c r="HL103" s="25"/>
      <c r="HM103" s="25"/>
      <c r="HN103" s="25"/>
      <c r="HO103" s="25"/>
      <c r="HP103" s="25"/>
      <c r="HQ103" s="25"/>
      <c r="HR103" s="25"/>
      <c r="HS103" s="25"/>
      <c r="HT103" s="25"/>
      <c r="HU103" s="25"/>
      <c r="HV103" s="25"/>
      <c r="HW103" s="25"/>
      <c r="HX103" s="25"/>
      <c r="HY103" s="25"/>
      <c r="HZ103" s="25"/>
      <c r="IA103" s="25"/>
      <c r="IB103" s="25"/>
      <c r="IC103" s="25"/>
      <c r="ID103" s="25"/>
      <c r="IE103" s="25"/>
      <c r="IF103" s="25"/>
    </row>
    <row r="104" spans="1:240" ht="12" customHeight="1">
      <c r="A104" s="111">
        <f t="shared" si="26"/>
        <v>26</v>
      </c>
      <c r="B104" s="112">
        <f>+DATOS!A28</f>
        <v>0.70703151164245837</v>
      </c>
      <c r="C104" s="113">
        <f t="shared" si="27"/>
        <v>1</v>
      </c>
      <c r="D104" s="112">
        <f>+DATOS!B28</f>
        <v>11.586901763224182</v>
      </c>
      <c r="E104" s="113">
        <f>+DATOS!C28</f>
        <v>1.4598540145985401</v>
      </c>
      <c r="F104" s="112">
        <f>+DATOS!D28</f>
        <v>11</v>
      </c>
      <c r="G104" s="113">
        <f>+DATOS!E28</f>
        <v>8.0291970802919703</v>
      </c>
      <c r="H104" s="113">
        <f>+DATOS!F28</f>
        <v>4.2821158690176322</v>
      </c>
      <c r="I104" s="113"/>
      <c r="J104" s="113"/>
      <c r="K104" s="42"/>
      <c r="L104" s="116">
        <f t="shared" si="25"/>
        <v>1.0164598941279197</v>
      </c>
      <c r="M104" s="116">
        <f t="shared" si="23"/>
        <v>0.30942838248546134</v>
      </c>
      <c r="N104" s="116">
        <f t="shared" si="24"/>
        <v>9.5745923887568959E-2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EM104" s="25"/>
      <c r="EN104" s="25"/>
      <c r="EO104" s="25"/>
      <c r="EP104" s="25"/>
      <c r="EQ104" s="25"/>
      <c r="ER104" s="25"/>
      <c r="ES104" s="25"/>
      <c r="ET104" s="25"/>
      <c r="EU104" s="25"/>
      <c r="EV104" s="25"/>
      <c r="EW104" s="25"/>
      <c r="EX104" s="25"/>
      <c r="EY104" s="25"/>
      <c r="EZ104" s="25"/>
      <c r="FA104" s="25"/>
      <c r="FB104" s="25"/>
      <c r="FC104" s="25"/>
      <c r="FD104" s="25"/>
      <c r="FE104" s="25"/>
      <c r="FF104" s="25"/>
      <c r="FG104" s="25"/>
      <c r="FH104" s="25"/>
      <c r="FI104" s="25"/>
      <c r="FJ104" s="25"/>
      <c r="FK104" s="25"/>
      <c r="FL104" s="25"/>
      <c r="FM104" s="25"/>
      <c r="FN104" s="25"/>
      <c r="FO104" s="25"/>
      <c r="FP104" s="25"/>
      <c r="FQ104" s="25"/>
      <c r="FR104" s="25"/>
      <c r="FS104" s="25"/>
      <c r="FT104" s="25"/>
      <c r="FU104" s="25"/>
      <c r="FV104" s="25"/>
      <c r="FW104" s="25"/>
      <c r="FX104" s="25"/>
      <c r="FY104" s="25"/>
      <c r="FZ104" s="25"/>
      <c r="GA104" s="25"/>
      <c r="GB104" s="25"/>
      <c r="GC104" s="25"/>
      <c r="GD104" s="25"/>
      <c r="GE104" s="25"/>
      <c r="GF104" s="25"/>
      <c r="GG104" s="25"/>
      <c r="GH104" s="25"/>
      <c r="GI104" s="25"/>
      <c r="GJ104" s="25"/>
      <c r="GK104" s="25"/>
      <c r="GL104" s="25"/>
      <c r="GM104" s="25"/>
      <c r="GN104" s="25"/>
      <c r="GO104" s="25"/>
      <c r="GP104" s="25"/>
      <c r="GQ104" s="25"/>
      <c r="GR104" s="25"/>
      <c r="GS104" s="25"/>
      <c r="GT104" s="25"/>
      <c r="GU104" s="25"/>
      <c r="GV104" s="25"/>
      <c r="GW104" s="25"/>
      <c r="GX104" s="25"/>
      <c r="GY104" s="25"/>
      <c r="GZ104" s="25"/>
      <c r="HA104" s="25"/>
      <c r="HB104" s="25"/>
      <c r="HC104" s="25"/>
      <c r="HD104" s="25"/>
      <c r="HE104" s="25"/>
      <c r="HF104" s="25"/>
      <c r="HG104" s="25"/>
      <c r="HH104" s="25"/>
      <c r="HI104" s="25"/>
      <c r="HJ104" s="25"/>
      <c r="HK104" s="25"/>
      <c r="HL104" s="25"/>
      <c r="HM104" s="25"/>
      <c r="HN104" s="25"/>
      <c r="HO104" s="25"/>
      <c r="HP104" s="25"/>
      <c r="HQ104" s="25"/>
      <c r="HR104" s="25"/>
      <c r="HS104" s="25"/>
      <c r="HT104" s="25"/>
      <c r="HU104" s="25"/>
      <c r="HV104" s="25"/>
      <c r="HW104" s="25"/>
      <c r="HX104" s="25"/>
      <c r="HY104" s="25"/>
      <c r="HZ104" s="25"/>
      <c r="IA104" s="25"/>
      <c r="IB104" s="25"/>
      <c r="IC104" s="25"/>
      <c r="ID104" s="25"/>
      <c r="IE104" s="25"/>
      <c r="IF104" s="25"/>
    </row>
    <row r="105" spans="1:240" s="39" customFormat="1" ht="13.5" customHeight="1">
      <c r="A105" s="111">
        <f t="shared" si="26"/>
        <v>27</v>
      </c>
      <c r="B105" s="112">
        <f>+DATOS!A29</f>
        <v>0.87181938474640897</v>
      </c>
      <c r="C105" s="113">
        <f t="shared" si="27"/>
        <v>1</v>
      </c>
      <c r="D105" s="112">
        <f>+DATOS!B29</f>
        <v>9.4298245614035086</v>
      </c>
      <c r="E105" s="113">
        <f>+DATOS!C29</f>
        <v>4.2709867452135493</v>
      </c>
      <c r="F105" s="112">
        <f>+DATOS!D29</f>
        <v>9</v>
      </c>
      <c r="G105" s="113">
        <f>+DATOS!E29</f>
        <v>3.8291605301914582</v>
      </c>
      <c r="H105" s="113">
        <f>+DATOS!F29</f>
        <v>1.4254385964912282</v>
      </c>
      <c r="I105" s="113"/>
      <c r="J105" s="113"/>
      <c r="K105" s="42"/>
      <c r="L105" s="116">
        <f t="shared" si="25"/>
        <v>0.92598626569275155</v>
      </c>
      <c r="M105" s="116">
        <f t="shared" si="23"/>
        <v>5.4166880946342588E-2</v>
      </c>
      <c r="N105" s="116">
        <f t="shared" si="24"/>
        <v>2.9340509914552518E-3</v>
      </c>
      <c r="O105" s="29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5"/>
      <c r="DG105" s="25"/>
      <c r="DH105" s="25"/>
      <c r="DI105" s="25"/>
      <c r="DJ105" s="25"/>
      <c r="DK105" s="25"/>
      <c r="DL105" s="25"/>
      <c r="DM105" s="25"/>
      <c r="DN105" s="25"/>
      <c r="DO105" s="25"/>
      <c r="DP105" s="25"/>
      <c r="DQ105" s="25"/>
      <c r="DR105" s="25"/>
      <c r="DS105" s="25"/>
      <c r="DT105" s="25"/>
      <c r="DU105" s="25"/>
      <c r="DV105" s="25"/>
      <c r="DW105" s="25"/>
      <c r="DX105" s="25"/>
      <c r="DY105" s="25"/>
      <c r="DZ105" s="25"/>
      <c r="EA105" s="25"/>
      <c r="EB105" s="25"/>
      <c r="EC105" s="25"/>
      <c r="ED105" s="25"/>
      <c r="EE105" s="25"/>
      <c r="EF105" s="25"/>
      <c r="EG105" s="25"/>
      <c r="EH105" s="25"/>
      <c r="EI105" s="25"/>
      <c r="EJ105" s="25"/>
      <c r="EK105" s="25"/>
      <c r="EL105" s="25"/>
      <c r="EM105" s="25"/>
      <c r="EN105" s="25"/>
      <c r="EO105" s="25"/>
      <c r="EP105" s="25"/>
      <c r="EQ105" s="25"/>
      <c r="ER105" s="25"/>
      <c r="ES105" s="25"/>
      <c r="ET105" s="25"/>
      <c r="EU105" s="25"/>
      <c r="EV105" s="25"/>
      <c r="EW105" s="25"/>
      <c r="EX105" s="25"/>
      <c r="EY105" s="25"/>
      <c r="EZ105" s="25"/>
      <c r="FA105" s="25"/>
      <c r="FB105" s="25"/>
      <c r="FC105" s="25"/>
      <c r="FD105" s="25"/>
      <c r="FE105" s="25"/>
      <c r="FF105" s="25"/>
      <c r="FG105" s="25"/>
      <c r="FH105" s="25"/>
      <c r="FI105" s="25"/>
      <c r="FJ105" s="25"/>
      <c r="FK105" s="25"/>
      <c r="FL105" s="25"/>
      <c r="FM105" s="25"/>
      <c r="FN105" s="25"/>
      <c r="FO105" s="25"/>
      <c r="FP105" s="25"/>
      <c r="FQ105" s="25"/>
      <c r="FR105" s="25"/>
      <c r="FS105" s="25"/>
      <c r="FT105" s="25"/>
      <c r="FU105" s="25"/>
      <c r="FV105" s="25"/>
      <c r="FW105" s="25"/>
      <c r="FX105" s="25"/>
      <c r="FY105" s="25"/>
      <c r="FZ105" s="25"/>
      <c r="GA105" s="25"/>
      <c r="GB105" s="25"/>
      <c r="GC105" s="25"/>
      <c r="GD105" s="25"/>
      <c r="GE105" s="25"/>
      <c r="GF105" s="25"/>
      <c r="GG105" s="25"/>
      <c r="GH105" s="25"/>
      <c r="GI105" s="25"/>
      <c r="GJ105" s="25"/>
      <c r="GK105" s="25"/>
      <c r="GL105" s="25"/>
      <c r="GM105" s="25"/>
      <c r="GN105" s="25"/>
      <c r="GO105" s="25"/>
      <c r="GP105" s="25"/>
      <c r="GQ105" s="25"/>
      <c r="GR105" s="25"/>
      <c r="GS105" s="25"/>
      <c r="GT105" s="25"/>
      <c r="GU105" s="25"/>
      <c r="GV105" s="25"/>
      <c r="GW105" s="25"/>
      <c r="GX105" s="25"/>
      <c r="GY105" s="25"/>
      <c r="GZ105" s="25"/>
      <c r="HA105" s="25"/>
      <c r="HB105" s="25"/>
      <c r="HC105" s="25"/>
      <c r="HD105" s="25"/>
      <c r="HE105" s="25"/>
      <c r="HF105" s="25"/>
      <c r="HG105" s="25"/>
      <c r="HH105" s="25"/>
      <c r="HI105" s="25"/>
      <c r="HJ105" s="25"/>
      <c r="HK105" s="25"/>
      <c r="HL105" s="25"/>
      <c r="HM105" s="25"/>
      <c r="HN105" s="25"/>
      <c r="HO105" s="25"/>
      <c r="HP105" s="25"/>
      <c r="HQ105" s="25"/>
      <c r="HR105" s="25"/>
      <c r="HS105" s="25"/>
      <c r="HT105" s="25"/>
      <c r="HU105" s="25"/>
      <c r="HV105" s="25"/>
      <c r="HW105" s="25"/>
      <c r="HX105" s="25"/>
      <c r="HY105" s="25"/>
      <c r="HZ105" s="25"/>
      <c r="IA105" s="25"/>
      <c r="IB105" s="25"/>
      <c r="IC105" s="25"/>
      <c r="ID105" s="25"/>
      <c r="IE105" s="25"/>
      <c r="IF105" s="25"/>
    </row>
    <row r="106" spans="1:240">
      <c r="A106" s="111">
        <f t="shared" si="26"/>
        <v>28</v>
      </c>
      <c r="B106" s="112">
        <f>+DATOS!A30</f>
        <v>1.2140982372434459</v>
      </c>
      <c r="C106" s="113">
        <f t="shared" si="27"/>
        <v>1</v>
      </c>
      <c r="D106" s="112">
        <f>+DATOS!B30</f>
        <v>6.2023385866802236</v>
      </c>
      <c r="E106" s="113">
        <f>+DATOS!C30</f>
        <v>2.1077283372365341</v>
      </c>
      <c r="F106" s="112">
        <f>+DATOS!D30</f>
        <v>12</v>
      </c>
      <c r="G106" s="113">
        <f>+DATOS!E30</f>
        <v>1.9906323185011709</v>
      </c>
      <c r="H106" s="113">
        <f>+DATOS!F30</f>
        <v>2.7961362480935437</v>
      </c>
      <c r="I106" s="113"/>
      <c r="J106" s="113"/>
      <c r="K106" s="42"/>
      <c r="L106" s="116">
        <f t="shared" si="25"/>
        <v>0.70812788452921338</v>
      </c>
      <c r="M106" s="116">
        <f t="shared" si="23"/>
        <v>-0.50597035271423252</v>
      </c>
      <c r="N106" s="116">
        <f t="shared" si="24"/>
        <v>0.25600599782576489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EM106" s="25"/>
      <c r="EN106" s="25"/>
      <c r="EO106" s="25"/>
      <c r="EP106" s="25"/>
      <c r="EQ106" s="25"/>
      <c r="ER106" s="25"/>
      <c r="ES106" s="25"/>
      <c r="ET106" s="25"/>
      <c r="EU106" s="25"/>
      <c r="EV106" s="25"/>
      <c r="EW106" s="25"/>
      <c r="EX106" s="25"/>
      <c r="EY106" s="25"/>
      <c r="EZ106" s="25"/>
      <c r="FA106" s="25"/>
      <c r="FB106" s="25"/>
      <c r="FC106" s="25"/>
      <c r="FD106" s="25"/>
      <c r="FE106" s="25"/>
      <c r="FF106" s="25"/>
      <c r="FG106" s="25"/>
      <c r="FH106" s="25"/>
      <c r="FI106" s="25"/>
      <c r="FJ106" s="25"/>
      <c r="FK106" s="25"/>
      <c r="FL106" s="25"/>
      <c r="FM106" s="25"/>
      <c r="FN106" s="25"/>
      <c r="FO106" s="25"/>
      <c r="FP106" s="25"/>
      <c r="FQ106" s="25"/>
      <c r="FR106" s="25"/>
      <c r="FS106" s="25"/>
      <c r="FT106" s="25"/>
      <c r="FU106" s="25"/>
      <c r="FV106" s="25"/>
      <c r="FW106" s="25"/>
      <c r="FX106" s="25"/>
      <c r="FY106" s="25"/>
      <c r="FZ106" s="25"/>
      <c r="GA106" s="25"/>
      <c r="GB106" s="25"/>
      <c r="GC106" s="25"/>
      <c r="GD106" s="25"/>
      <c r="GE106" s="25"/>
      <c r="GF106" s="25"/>
      <c r="GG106" s="25"/>
      <c r="GH106" s="25"/>
      <c r="GI106" s="25"/>
      <c r="GJ106" s="25"/>
      <c r="GK106" s="25"/>
      <c r="GL106" s="25"/>
      <c r="GM106" s="25"/>
      <c r="GN106" s="25"/>
      <c r="GO106" s="25"/>
      <c r="GP106" s="25"/>
      <c r="GQ106" s="25"/>
      <c r="GR106" s="25"/>
      <c r="GS106" s="25"/>
      <c r="GT106" s="25"/>
      <c r="GU106" s="25"/>
      <c r="GV106" s="25"/>
      <c r="GW106" s="25"/>
      <c r="GX106" s="25"/>
      <c r="GY106" s="25"/>
      <c r="GZ106" s="25"/>
      <c r="HA106" s="25"/>
      <c r="HB106" s="25"/>
      <c r="HC106" s="25"/>
      <c r="HD106" s="25"/>
      <c r="HE106" s="25"/>
      <c r="HF106" s="25"/>
      <c r="HG106" s="25"/>
      <c r="HH106" s="25"/>
      <c r="HI106" s="25"/>
      <c r="HJ106" s="25"/>
      <c r="HK106" s="25"/>
      <c r="HL106" s="25"/>
      <c r="HM106" s="25"/>
      <c r="HN106" s="25"/>
      <c r="HO106" s="25"/>
      <c r="HP106" s="25"/>
      <c r="HQ106" s="25"/>
      <c r="HR106" s="25"/>
      <c r="HS106" s="25"/>
      <c r="HT106" s="25"/>
      <c r="HU106" s="25"/>
      <c r="HV106" s="25"/>
      <c r="HW106" s="25"/>
      <c r="HX106" s="25"/>
      <c r="HY106" s="25"/>
      <c r="HZ106" s="25"/>
      <c r="IA106" s="25"/>
      <c r="IB106" s="25"/>
      <c r="IC106" s="25"/>
      <c r="ID106" s="25"/>
      <c r="IE106" s="25"/>
      <c r="IF106" s="25"/>
    </row>
    <row r="107" spans="1:240">
      <c r="A107" s="111">
        <f t="shared" si="26"/>
        <v>29</v>
      </c>
      <c r="B107" s="112">
        <f>+DATOS!A31</f>
        <v>0.65495777537521782</v>
      </c>
      <c r="C107" s="113">
        <f t="shared" si="27"/>
        <v>1</v>
      </c>
      <c r="D107" s="112">
        <f>+DATOS!B31</f>
        <v>8.2706766917293226</v>
      </c>
      <c r="E107" s="113">
        <f>+DATOS!C31</f>
        <v>1.7804154302670623</v>
      </c>
      <c r="F107" s="112">
        <f>+DATOS!D31</f>
        <v>8.981204</v>
      </c>
      <c r="G107" s="113">
        <f>+DATOS!E31</f>
        <v>2.6706231454005933</v>
      </c>
      <c r="H107" s="113">
        <f>+DATOS!F31</f>
        <v>2.255639097744361</v>
      </c>
      <c r="I107" s="113"/>
      <c r="J107" s="113"/>
      <c r="K107" s="42"/>
      <c r="L107" s="116">
        <f t="shared" si="25"/>
        <v>0.55298223165286231</v>
      </c>
      <c r="M107" s="116">
        <f t="shared" si="23"/>
        <v>-0.10197554372235551</v>
      </c>
      <c r="N107" s="116">
        <f t="shared" si="24"/>
        <v>1.039901151747004E-2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EM107" s="25"/>
      <c r="EN107" s="25"/>
      <c r="EO107" s="25"/>
      <c r="EP107" s="25"/>
      <c r="EQ107" s="25"/>
      <c r="ER107" s="25"/>
      <c r="ES107" s="25"/>
      <c r="ET107" s="25"/>
      <c r="EU107" s="25"/>
      <c r="EV107" s="25"/>
      <c r="EW107" s="25"/>
      <c r="EX107" s="25"/>
      <c r="EY107" s="25"/>
      <c r="EZ107" s="25"/>
      <c r="FA107" s="25"/>
      <c r="FB107" s="25"/>
      <c r="FC107" s="25"/>
      <c r="FD107" s="25"/>
      <c r="FE107" s="25"/>
      <c r="FF107" s="25"/>
      <c r="FG107" s="25"/>
      <c r="FH107" s="25"/>
      <c r="FI107" s="25"/>
      <c r="FJ107" s="25"/>
      <c r="FK107" s="25"/>
      <c r="FL107" s="25"/>
      <c r="FM107" s="25"/>
      <c r="FN107" s="25"/>
      <c r="FO107" s="25"/>
      <c r="FP107" s="25"/>
      <c r="FQ107" s="25"/>
      <c r="FR107" s="25"/>
      <c r="FS107" s="25"/>
      <c r="FT107" s="25"/>
      <c r="FU107" s="25"/>
      <c r="FV107" s="25"/>
      <c r="FW107" s="25"/>
      <c r="FX107" s="25"/>
      <c r="FY107" s="25"/>
      <c r="FZ107" s="25"/>
      <c r="GA107" s="25"/>
      <c r="GB107" s="25"/>
      <c r="GC107" s="25"/>
      <c r="GD107" s="25"/>
      <c r="GE107" s="25"/>
      <c r="GF107" s="25"/>
      <c r="GG107" s="25"/>
      <c r="GH107" s="25"/>
      <c r="GI107" s="25"/>
      <c r="GJ107" s="25"/>
      <c r="GK107" s="25"/>
      <c r="GL107" s="25"/>
      <c r="GM107" s="25"/>
      <c r="GN107" s="25"/>
      <c r="GO107" s="25"/>
      <c r="GP107" s="25"/>
      <c r="GQ107" s="25"/>
      <c r="GR107" s="25"/>
      <c r="GS107" s="25"/>
      <c r="GT107" s="25"/>
      <c r="GU107" s="25"/>
      <c r="GV107" s="25"/>
      <c r="GW107" s="25"/>
      <c r="GX107" s="25"/>
      <c r="GY107" s="25"/>
      <c r="GZ107" s="25"/>
      <c r="HA107" s="25"/>
      <c r="HB107" s="25"/>
      <c r="HC107" s="25"/>
      <c r="HD107" s="25"/>
      <c r="HE107" s="25"/>
      <c r="HF107" s="25"/>
      <c r="HG107" s="25"/>
      <c r="HH107" s="25"/>
      <c r="HI107" s="25"/>
      <c r="HJ107" s="25"/>
      <c r="HK107" s="25"/>
      <c r="HL107" s="25"/>
      <c r="HM107" s="25"/>
      <c r="HN107" s="25"/>
      <c r="HO107" s="25"/>
      <c r="HP107" s="25"/>
      <c r="HQ107" s="25"/>
      <c r="HR107" s="25"/>
      <c r="HS107" s="25"/>
      <c r="HT107" s="25"/>
      <c r="HU107" s="25"/>
      <c r="HV107" s="25"/>
      <c r="HW107" s="25"/>
      <c r="HX107" s="25"/>
      <c r="HY107" s="25"/>
      <c r="HZ107" s="25"/>
      <c r="IA107" s="25"/>
      <c r="IB107" s="25"/>
      <c r="IC107" s="25"/>
      <c r="ID107" s="25"/>
      <c r="IE107" s="25"/>
      <c r="IF107" s="25"/>
    </row>
    <row r="108" spans="1:240">
      <c r="A108" s="111">
        <f t="shared" si="26"/>
        <v>30</v>
      </c>
      <c r="B108" s="112">
        <f>+DATOS!A32</f>
        <v>0.87208493126107378</v>
      </c>
      <c r="C108" s="113">
        <f t="shared" si="27"/>
        <v>1</v>
      </c>
      <c r="D108" s="112">
        <f>+DATOS!B32</f>
        <v>14.9</v>
      </c>
      <c r="E108" s="113">
        <f>+DATOS!C32</f>
        <v>3.1</v>
      </c>
      <c r="F108" s="112">
        <f>+DATOS!D32</f>
        <v>8</v>
      </c>
      <c r="G108" s="113">
        <f>+DATOS!E32</f>
        <v>5.5</v>
      </c>
      <c r="H108" s="113">
        <f>+DATOS!F32</f>
        <v>2.7</v>
      </c>
      <c r="I108" s="113"/>
      <c r="J108" s="113"/>
      <c r="K108" s="42"/>
      <c r="L108" s="116">
        <f t="shared" si="25"/>
        <v>0.97040062007962591</v>
      </c>
      <c r="M108" s="116">
        <f t="shared" si="23"/>
        <v>9.8315688818552127E-2</v>
      </c>
      <c r="N108" s="116">
        <f t="shared" si="24"/>
        <v>9.6659746678663758E-3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EM108" s="25"/>
      <c r="EN108" s="25"/>
      <c r="EO108" s="25"/>
      <c r="EP108" s="25"/>
      <c r="EQ108" s="25"/>
      <c r="ER108" s="25"/>
      <c r="ES108" s="25"/>
      <c r="ET108" s="25"/>
      <c r="EU108" s="25"/>
      <c r="EV108" s="25"/>
      <c r="EW108" s="25"/>
      <c r="EX108" s="25"/>
      <c r="EY108" s="25"/>
      <c r="EZ108" s="25"/>
      <c r="FA108" s="25"/>
      <c r="FB108" s="25"/>
      <c r="FC108" s="25"/>
      <c r="FD108" s="25"/>
      <c r="FE108" s="25"/>
      <c r="FF108" s="25"/>
      <c r="FG108" s="25"/>
      <c r="FH108" s="25"/>
      <c r="FI108" s="25"/>
      <c r="FJ108" s="25"/>
      <c r="FK108" s="25"/>
      <c r="FL108" s="25"/>
      <c r="FM108" s="25"/>
      <c r="FN108" s="25"/>
      <c r="FO108" s="25"/>
      <c r="FP108" s="25"/>
      <c r="FQ108" s="25"/>
      <c r="FR108" s="25"/>
      <c r="FS108" s="25"/>
      <c r="FT108" s="25"/>
      <c r="FU108" s="25"/>
      <c r="FV108" s="25"/>
      <c r="FW108" s="25"/>
      <c r="FX108" s="25"/>
      <c r="FY108" s="25"/>
      <c r="FZ108" s="25"/>
      <c r="GA108" s="25"/>
      <c r="GB108" s="25"/>
      <c r="GC108" s="25"/>
      <c r="GD108" s="25"/>
      <c r="GE108" s="25"/>
      <c r="GF108" s="25"/>
      <c r="GG108" s="25"/>
      <c r="GH108" s="25"/>
      <c r="GI108" s="25"/>
      <c r="GJ108" s="25"/>
      <c r="GK108" s="25"/>
      <c r="GL108" s="25"/>
      <c r="GM108" s="25"/>
      <c r="GN108" s="25"/>
      <c r="GO108" s="25"/>
      <c r="GP108" s="25"/>
      <c r="GQ108" s="25"/>
      <c r="GR108" s="25"/>
      <c r="GS108" s="25"/>
      <c r="GT108" s="25"/>
      <c r="GU108" s="25"/>
      <c r="GV108" s="25"/>
      <c r="GW108" s="25"/>
      <c r="GX108" s="25"/>
      <c r="GY108" s="25"/>
      <c r="GZ108" s="25"/>
      <c r="HA108" s="25"/>
      <c r="HB108" s="25"/>
      <c r="HC108" s="25"/>
      <c r="HD108" s="25"/>
      <c r="HE108" s="25"/>
      <c r="HF108" s="25"/>
      <c r="HG108" s="25"/>
      <c r="HH108" s="25"/>
      <c r="HI108" s="25"/>
      <c r="HJ108" s="25"/>
      <c r="HK108" s="25"/>
      <c r="HL108" s="25"/>
      <c r="HM108" s="25"/>
      <c r="HN108" s="25"/>
      <c r="HO108" s="25"/>
      <c r="HP108" s="25"/>
      <c r="HQ108" s="25"/>
      <c r="HR108" s="25"/>
      <c r="HS108" s="25"/>
      <c r="HT108" s="25"/>
      <c r="HU108" s="25"/>
      <c r="HV108" s="25"/>
      <c r="HW108" s="25"/>
      <c r="HX108" s="25"/>
      <c r="HY108" s="25"/>
      <c r="HZ108" s="25"/>
      <c r="IA108" s="25"/>
      <c r="IB108" s="25"/>
      <c r="IC108" s="25"/>
      <c r="ID108" s="25"/>
      <c r="IE108" s="25"/>
      <c r="IF108" s="25"/>
    </row>
    <row r="109" spans="1:240">
      <c r="A109" s="111">
        <f t="shared" si="26"/>
        <v>31</v>
      </c>
      <c r="B109" s="112">
        <f>+DATOS!A33</f>
        <v>0.30229236917942648</v>
      </c>
      <c r="C109" s="113">
        <f t="shared" si="27"/>
        <v>1</v>
      </c>
      <c r="D109" s="112">
        <f>+DATOS!B33</f>
        <v>8.0979284369114879</v>
      </c>
      <c r="E109" s="113">
        <f>+DATOS!C33</f>
        <v>2.2172949002217295</v>
      </c>
      <c r="F109" s="112">
        <f>+DATOS!D33</f>
        <v>8</v>
      </c>
      <c r="G109" s="113">
        <f>+DATOS!E33</f>
        <v>4.6563192904656319</v>
      </c>
      <c r="H109" s="113">
        <f>+DATOS!F33</f>
        <v>1.3182674199623352</v>
      </c>
      <c r="I109" s="113"/>
      <c r="J109" s="113"/>
      <c r="K109" s="42"/>
      <c r="L109" s="116">
        <f t="shared" si="25"/>
        <v>0.59374079807624103</v>
      </c>
      <c r="M109" s="116">
        <f t="shared" si="23"/>
        <v>0.29144842889681455</v>
      </c>
      <c r="N109" s="116">
        <f t="shared" si="24"/>
        <v>8.4942186706421563E-2</v>
      </c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EM109" s="25"/>
      <c r="EN109" s="25"/>
      <c r="EO109" s="25"/>
      <c r="EP109" s="25"/>
      <c r="EQ109" s="25"/>
      <c r="ER109" s="25"/>
      <c r="ES109" s="25"/>
      <c r="ET109" s="25"/>
      <c r="EU109" s="25"/>
      <c r="EV109" s="25"/>
      <c r="EW109" s="25"/>
      <c r="EX109" s="25"/>
      <c r="EY109" s="25"/>
      <c r="EZ109" s="25"/>
      <c r="FA109" s="25"/>
      <c r="FB109" s="25"/>
      <c r="FC109" s="25"/>
      <c r="FD109" s="25"/>
      <c r="FE109" s="25"/>
      <c r="FF109" s="25"/>
      <c r="FG109" s="25"/>
      <c r="FH109" s="25"/>
      <c r="FI109" s="25"/>
      <c r="FJ109" s="25"/>
      <c r="FK109" s="25"/>
      <c r="FL109" s="25"/>
      <c r="FM109" s="25"/>
      <c r="FN109" s="25"/>
      <c r="FO109" s="25"/>
      <c r="FP109" s="25"/>
      <c r="FQ109" s="25"/>
      <c r="FR109" s="25"/>
      <c r="FS109" s="25"/>
      <c r="FT109" s="25"/>
      <c r="FU109" s="25"/>
      <c r="FV109" s="25"/>
      <c r="FW109" s="25"/>
      <c r="FX109" s="25"/>
      <c r="FY109" s="25"/>
      <c r="FZ109" s="25"/>
      <c r="GA109" s="25"/>
      <c r="GB109" s="25"/>
      <c r="GC109" s="25"/>
      <c r="GD109" s="25"/>
      <c r="GE109" s="25"/>
      <c r="GF109" s="25"/>
      <c r="GG109" s="25"/>
      <c r="GH109" s="25"/>
      <c r="GI109" s="25"/>
      <c r="GJ109" s="25"/>
      <c r="GK109" s="25"/>
      <c r="GL109" s="25"/>
      <c r="GM109" s="25"/>
      <c r="GN109" s="25"/>
      <c r="GO109" s="25"/>
      <c r="GP109" s="25"/>
      <c r="GQ109" s="25"/>
      <c r="GR109" s="25"/>
      <c r="GS109" s="25"/>
      <c r="GT109" s="25"/>
      <c r="GU109" s="25"/>
      <c r="GV109" s="25"/>
      <c r="GW109" s="25"/>
      <c r="GX109" s="25"/>
      <c r="GY109" s="25"/>
      <c r="GZ109" s="25"/>
      <c r="HA109" s="25"/>
      <c r="HB109" s="25"/>
      <c r="HC109" s="25"/>
      <c r="HD109" s="25"/>
      <c r="HE109" s="25"/>
      <c r="HF109" s="25"/>
      <c r="HG109" s="25"/>
      <c r="HH109" s="25"/>
      <c r="HI109" s="25"/>
      <c r="HJ109" s="25"/>
      <c r="HK109" s="25"/>
      <c r="HL109" s="25"/>
      <c r="HM109" s="25"/>
      <c r="HN109" s="25"/>
      <c r="HO109" s="25"/>
      <c r="HP109" s="25"/>
      <c r="HQ109" s="25"/>
      <c r="HR109" s="25"/>
      <c r="HS109" s="25"/>
      <c r="HT109" s="25"/>
      <c r="HU109" s="25"/>
      <c r="HV109" s="25"/>
      <c r="HW109" s="25"/>
      <c r="HX109" s="25"/>
      <c r="HY109" s="25"/>
      <c r="HZ109" s="25"/>
      <c r="IA109" s="25"/>
      <c r="IB109" s="25"/>
      <c r="IC109" s="25"/>
      <c r="ID109" s="25"/>
      <c r="IE109" s="25"/>
      <c r="IF109" s="25"/>
    </row>
    <row r="110" spans="1:240" s="40" customFormat="1" ht="12.75" customHeight="1">
      <c r="A110" s="111">
        <f t="shared" si="26"/>
        <v>32</v>
      </c>
      <c r="B110" s="112">
        <f>+DATOS!A34</f>
        <v>0.94561507578394899</v>
      </c>
      <c r="C110" s="113">
        <f t="shared" si="27"/>
        <v>1</v>
      </c>
      <c r="D110" s="112">
        <f>+DATOS!B34</f>
        <v>12.13640922768305</v>
      </c>
      <c r="E110" s="113">
        <f>+DATOS!C34</f>
        <v>2.4636058230683089</v>
      </c>
      <c r="F110" s="112">
        <f>+DATOS!D34</f>
        <v>13</v>
      </c>
      <c r="G110" s="113">
        <f>+DATOS!E34</f>
        <v>2.9115341545352744</v>
      </c>
      <c r="H110" s="113">
        <f>+DATOS!F34</f>
        <v>3.4102306920762286</v>
      </c>
      <c r="I110" s="113"/>
      <c r="J110" s="113"/>
      <c r="K110" s="42"/>
      <c r="L110" s="116">
        <f t="shared" si="25"/>
        <v>1.0107267472468078</v>
      </c>
      <c r="M110" s="116">
        <f t="shared" si="23"/>
        <v>6.5111671462858789E-2</v>
      </c>
      <c r="N110" s="116">
        <f t="shared" si="24"/>
        <v>4.2395297606872594E-3</v>
      </c>
      <c r="O110" s="29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25"/>
      <c r="DI110" s="25"/>
      <c r="DJ110" s="25"/>
      <c r="DK110" s="25"/>
      <c r="DL110" s="25"/>
      <c r="DM110" s="25"/>
      <c r="DN110" s="25"/>
      <c r="DO110" s="25"/>
      <c r="DP110" s="25"/>
      <c r="DQ110" s="25"/>
      <c r="DR110" s="25"/>
      <c r="DS110" s="25"/>
      <c r="DT110" s="25"/>
      <c r="DU110" s="25"/>
      <c r="DV110" s="25"/>
      <c r="DW110" s="25"/>
      <c r="DX110" s="25"/>
      <c r="DY110" s="25"/>
      <c r="DZ110" s="25"/>
      <c r="EA110" s="25"/>
      <c r="EB110" s="25"/>
      <c r="EC110" s="25"/>
      <c r="ED110" s="25"/>
      <c r="EE110" s="25"/>
      <c r="EF110" s="25"/>
      <c r="EG110" s="25"/>
      <c r="EH110" s="25"/>
      <c r="EI110" s="25"/>
      <c r="EJ110" s="25"/>
      <c r="EK110" s="25"/>
      <c r="EL110" s="25"/>
      <c r="EM110" s="25"/>
      <c r="EN110" s="25"/>
      <c r="EO110" s="25"/>
      <c r="EP110" s="25"/>
      <c r="EQ110" s="25"/>
      <c r="ER110" s="25"/>
      <c r="ES110" s="25"/>
      <c r="ET110" s="25"/>
      <c r="EU110" s="25"/>
      <c r="EV110" s="25"/>
      <c r="EW110" s="25"/>
      <c r="EX110" s="25"/>
      <c r="EY110" s="25"/>
      <c r="EZ110" s="25"/>
      <c r="FA110" s="25"/>
      <c r="FB110" s="25"/>
      <c r="FC110" s="25"/>
      <c r="FD110" s="25"/>
      <c r="FE110" s="25"/>
      <c r="FF110" s="25"/>
      <c r="FG110" s="25"/>
      <c r="FH110" s="25"/>
      <c r="FI110" s="25"/>
      <c r="FJ110" s="25"/>
      <c r="FK110" s="25"/>
      <c r="FL110" s="25"/>
      <c r="FM110" s="25"/>
      <c r="FN110" s="25"/>
      <c r="FO110" s="25"/>
      <c r="FP110" s="25"/>
      <c r="FQ110" s="25"/>
      <c r="FR110" s="25"/>
      <c r="FS110" s="25"/>
      <c r="FT110" s="25"/>
      <c r="FU110" s="25"/>
      <c r="FV110" s="25"/>
      <c r="FW110" s="25"/>
      <c r="FX110" s="25"/>
      <c r="FY110" s="25"/>
      <c r="FZ110" s="25"/>
      <c r="GA110" s="25"/>
      <c r="GB110" s="25"/>
      <c r="GC110" s="25"/>
      <c r="GD110" s="25"/>
      <c r="GE110" s="25"/>
      <c r="GF110" s="25"/>
      <c r="GG110" s="25"/>
      <c r="GH110" s="25"/>
      <c r="GI110" s="25"/>
      <c r="GJ110" s="25"/>
      <c r="GK110" s="25"/>
      <c r="GL110" s="25"/>
      <c r="GM110" s="25"/>
      <c r="GN110" s="25"/>
      <c r="GO110" s="25"/>
      <c r="GP110" s="25"/>
      <c r="GQ110" s="25"/>
      <c r="GR110" s="25"/>
      <c r="GS110" s="25"/>
      <c r="GT110" s="25"/>
      <c r="GU110" s="25"/>
      <c r="GV110" s="25"/>
      <c r="GW110" s="25"/>
      <c r="GX110" s="25"/>
      <c r="GY110" s="25"/>
      <c r="GZ110" s="25"/>
      <c r="HA110" s="25"/>
      <c r="HB110" s="25"/>
      <c r="HC110" s="25"/>
      <c r="HD110" s="25"/>
      <c r="HE110" s="25"/>
      <c r="HF110" s="25"/>
      <c r="HG110" s="25"/>
      <c r="HH110" s="25"/>
      <c r="HI110" s="25"/>
      <c r="HJ110" s="25"/>
      <c r="HK110" s="25"/>
      <c r="HL110" s="25"/>
      <c r="HM110" s="25"/>
      <c r="HN110" s="25"/>
      <c r="HO110" s="25"/>
      <c r="HP110" s="25"/>
      <c r="HQ110" s="25"/>
      <c r="HR110" s="25"/>
      <c r="HS110" s="25"/>
      <c r="HT110" s="25"/>
      <c r="HU110" s="25"/>
      <c r="HV110" s="25"/>
      <c r="HW110" s="25"/>
      <c r="HX110" s="25"/>
      <c r="HY110" s="25"/>
      <c r="HZ110" s="25"/>
      <c r="IA110" s="25"/>
      <c r="IB110" s="25"/>
      <c r="IC110" s="25"/>
      <c r="ID110" s="25"/>
      <c r="IE110" s="25"/>
      <c r="IF110" s="25"/>
    </row>
    <row r="111" spans="1:240"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EM111" s="25"/>
      <c r="EN111" s="25"/>
      <c r="EO111" s="25"/>
      <c r="EP111" s="25"/>
      <c r="EQ111" s="25"/>
      <c r="ER111" s="25"/>
      <c r="ES111" s="25"/>
      <c r="ET111" s="25"/>
      <c r="EU111" s="25"/>
      <c r="EV111" s="25"/>
      <c r="EW111" s="25"/>
      <c r="EX111" s="25"/>
      <c r="EY111" s="25"/>
      <c r="EZ111" s="25"/>
      <c r="FA111" s="25"/>
      <c r="FB111" s="25"/>
      <c r="FC111" s="25"/>
      <c r="FD111" s="25"/>
      <c r="FE111" s="25"/>
      <c r="FF111" s="25"/>
      <c r="FG111" s="25"/>
      <c r="FH111" s="25"/>
      <c r="FI111" s="25"/>
      <c r="FJ111" s="25"/>
      <c r="FK111" s="25"/>
      <c r="FL111" s="25"/>
      <c r="FM111" s="25"/>
      <c r="FN111" s="25"/>
      <c r="FO111" s="25"/>
      <c r="FP111" s="25"/>
      <c r="FQ111" s="25"/>
      <c r="FR111" s="25"/>
      <c r="FS111" s="25"/>
      <c r="FT111" s="25"/>
      <c r="FU111" s="25"/>
      <c r="FV111" s="25"/>
      <c r="FW111" s="25"/>
      <c r="FX111" s="25"/>
      <c r="FY111" s="25"/>
      <c r="FZ111" s="25"/>
      <c r="GA111" s="25"/>
      <c r="GB111" s="25"/>
      <c r="GC111" s="25"/>
      <c r="GD111" s="25"/>
      <c r="GE111" s="25"/>
      <c r="GF111" s="25"/>
      <c r="GG111" s="25"/>
      <c r="GH111" s="25"/>
      <c r="GI111" s="25"/>
      <c r="GJ111" s="25"/>
      <c r="GK111" s="25"/>
      <c r="GL111" s="25"/>
      <c r="GM111" s="25"/>
      <c r="GN111" s="25"/>
      <c r="GO111" s="25"/>
      <c r="GP111" s="25"/>
      <c r="GQ111" s="25"/>
      <c r="GR111" s="25"/>
      <c r="GS111" s="25"/>
      <c r="GT111" s="25"/>
      <c r="GU111" s="25"/>
      <c r="GV111" s="25"/>
      <c r="GW111" s="25"/>
      <c r="GX111" s="25"/>
      <c r="GY111" s="25"/>
      <c r="GZ111" s="25"/>
      <c r="HA111" s="25"/>
      <c r="HB111" s="25"/>
      <c r="HC111" s="25"/>
      <c r="HD111" s="25"/>
      <c r="HE111" s="25"/>
      <c r="HF111" s="25"/>
      <c r="HG111" s="25"/>
      <c r="HH111" s="25"/>
      <c r="HI111" s="25"/>
      <c r="HJ111" s="25"/>
      <c r="HK111" s="25"/>
      <c r="HL111" s="25"/>
      <c r="HM111" s="25"/>
      <c r="HN111" s="25"/>
      <c r="HO111" s="25"/>
      <c r="HP111" s="25"/>
      <c r="HQ111" s="25"/>
      <c r="HR111" s="25"/>
      <c r="HS111" s="25"/>
      <c r="HT111" s="25"/>
      <c r="HU111" s="25"/>
      <c r="HV111" s="25"/>
      <c r="HW111" s="25"/>
      <c r="HX111" s="25"/>
      <c r="HY111" s="25"/>
      <c r="HZ111" s="25"/>
      <c r="IA111" s="25"/>
      <c r="IB111" s="25"/>
      <c r="IC111" s="25"/>
      <c r="ID111" s="25"/>
      <c r="IE111" s="25"/>
      <c r="IF111" s="25"/>
    </row>
    <row r="112" spans="1:240" s="40" customFormat="1" ht="12.7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25"/>
      <c r="DI112" s="25"/>
      <c r="DJ112" s="25"/>
      <c r="DK112" s="25"/>
      <c r="DL112" s="25"/>
      <c r="DM112" s="25"/>
      <c r="DN112" s="25"/>
      <c r="DO112" s="25"/>
      <c r="DP112" s="25"/>
      <c r="DQ112" s="25"/>
      <c r="DR112" s="25"/>
      <c r="DS112" s="25"/>
      <c r="DT112" s="25"/>
      <c r="DU112" s="25"/>
      <c r="DV112" s="25"/>
      <c r="DW112" s="25"/>
      <c r="DX112" s="25"/>
      <c r="DY112" s="25"/>
      <c r="DZ112" s="25"/>
      <c r="EA112" s="25"/>
      <c r="EB112" s="25"/>
      <c r="EC112" s="25"/>
      <c r="ED112" s="25"/>
      <c r="EE112" s="25"/>
      <c r="EF112" s="25"/>
      <c r="EG112" s="25"/>
      <c r="EH112" s="25"/>
      <c r="EI112" s="25"/>
      <c r="EJ112" s="25"/>
      <c r="EK112" s="25"/>
      <c r="EL112" s="25"/>
      <c r="EM112" s="25"/>
      <c r="EN112" s="25"/>
      <c r="EO112" s="25"/>
      <c r="EP112" s="25"/>
      <c r="EQ112" s="25"/>
      <c r="ER112" s="25"/>
      <c r="ES112" s="25"/>
      <c r="ET112" s="25"/>
      <c r="EU112" s="25"/>
      <c r="EV112" s="25"/>
      <c r="EW112" s="25"/>
      <c r="EX112" s="25"/>
      <c r="EY112" s="25"/>
      <c r="EZ112" s="25"/>
      <c r="FA112" s="25"/>
      <c r="FB112" s="25"/>
      <c r="FC112" s="25"/>
      <c r="FD112" s="25"/>
      <c r="FE112" s="25"/>
      <c r="FF112" s="25"/>
      <c r="FG112" s="25"/>
      <c r="FH112" s="25"/>
      <c r="FI112" s="25"/>
      <c r="FJ112" s="25"/>
      <c r="FK112" s="25"/>
      <c r="FL112" s="25"/>
      <c r="FM112" s="25"/>
      <c r="FN112" s="25"/>
      <c r="FO112" s="25"/>
      <c r="FP112" s="25"/>
      <c r="FQ112" s="25"/>
      <c r="FR112" s="25"/>
      <c r="FS112" s="25"/>
      <c r="FT112" s="25"/>
      <c r="FU112" s="25"/>
      <c r="FV112" s="25"/>
      <c r="FW112" s="25"/>
      <c r="FX112" s="25"/>
      <c r="FY112" s="25"/>
      <c r="FZ112" s="25"/>
      <c r="GA112" s="25"/>
      <c r="GB112" s="25"/>
      <c r="GC112" s="25"/>
      <c r="GD112" s="25"/>
      <c r="GE112" s="25"/>
      <c r="GF112" s="25"/>
      <c r="GG112" s="25"/>
      <c r="GH112" s="25"/>
      <c r="GI112" s="25"/>
      <c r="GJ112" s="25"/>
      <c r="GK112" s="25"/>
      <c r="GL112" s="25"/>
      <c r="GM112" s="25"/>
      <c r="GN112" s="25"/>
      <c r="GO112" s="25"/>
      <c r="GP112" s="25"/>
      <c r="GQ112" s="25"/>
      <c r="GR112" s="25"/>
      <c r="GS112" s="25"/>
      <c r="GT112" s="25"/>
      <c r="GU112" s="25"/>
      <c r="GV112" s="25"/>
      <c r="GW112" s="25"/>
      <c r="GX112" s="25"/>
      <c r="GY112" s="25"/>
      <c r="GZ112" s="25"/>
      <c r="HA112" s="25"/>
      <c r="HB112" s="25"/>
      <c r="HC112" s="25"/>
      <c r="HD112" s="25"/>
      <c r="HE112" s="25"/>
      <c r="HF112" s="25"/>
      <c r="HG112" s="25"/>
      <c r="HH112" s="25"/>
      <c r="HI112" s="25"/>
      <c r="HJ112" s="25"/>
      <c r="HK112" s="25"/>
      <c r="HL112" s="25"/>
      <c r="HM112" s="25"/>
      <c r="HN112" s="25"/>
      <c r="HO112" s="25"/>
      <c r="HP112" s="25"/>
      <c r="HQ112" s="25"/>
      <c r="HR112" s="25"/>
      <c r="HS112" s="25"/>
      <c r="HT112" s="25"/>
      <c r="HU112" s="25"/>
      <c r="HV112" s="25"/>
      <c r="HW112" s="25"/>
      <c r="HX112" s="25"/>
      <c r="HY112" s="25"/>
      <c r="HZ112" s="25"/>
      <c r="IA112" s="25"/>
      <c r="IB112" s="25"/>
      <c r="IC112" s="25"/>
      <c r="ID112" s="25"/>
      <c r="IE112" s="25"/>
      <c r="IF112" s="25"/>
    </row>
    <row r="113" spans="1:240" s="40" customFormat="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5"/>
      <c r="DG113" s="25"/>
      <c r="DH113" s="25"/>
      <c r="DI113" s="25"/>
      <c r="DJ113" s="25"/>
      <c r="DK113" s="25"/>
      <c r="DL113" s="25"/>
      <c r="DM113" s="25"/>
      <c r="DN113" s="25"/>
      <c r="DO113" s="25"/>
      <c r="DP113" s="25"/>
      <c r="DQ113" s="25"/>
      <c r="DR113" s="25"/>
      <c r="DS113" s="25"/>
      <c r="DT113" s="25"/>
      <c r="DU113" s="25"/>
      <c r="DV113" s="25"/>
      <c r="DW113" s="25"/>
      <c r="DX113" s="25"/>
      <c r="DY113" s="25"/>
      <c r="DZ113" s="25"/>
      <c r="EA113" s="25"/>
      <c r="EB113" s="25"/>
      <c r="EC113" s="25"/>
      <c r="ED113" s="25"/>
      <c r="EE113" s="25"/>
      <c r="EF113" s="25"/>
      <c r="EG113" s="25"/>
      <c r="EH113" s="25"/>
      <c r="EI113" s="25"/>
      <c r="EJ113" s="25"/>
      <c r="EK113" s="25"/>
      <c r="EL113" s="25"/>
      <c r="EM113" s="25"/>
      <c r="EN113" s="25"/>
      <c r="EO113" s="25"/>
      <c r="EP113" s="25"/>
      <c r="EQ113" s="25"/>
      <c r="ER113" s="25"/>
      <c r="ES113" s="25"/>
      <c r="ET113" s="25"/>
      <c r="EU113" s="25"/>
      <c r="EV113" s="25"/>
      <c r="EW113" s="25"/>
      <c r="EX113" s="25"/>
      <c r="EY113" s="25"/>
      <c r="EZ113" s="25"/>
      <c r="FA113" s="25"/>
      <c r="FB113" s="25"/>
      <c r="FC113" s="25"/>
      <c r="FD113" s="25"/>
      <c r="FE113" s="25"/>
      <c r="FF113" s="25"/>
      <c r="FG113" s="25"/>
      <c r="FH113" s="25"/>
      <c r="FI113" s="25"/>
      <c r="FJ113" s="25"/>
      <c r="FK113" s="25"/>
      <c r="FL113" s="25"/>
      <c r="FM113" s="25"/>
      <c r="FN113" s="25"/>
      <c r="FO113" s="25"/>
      <c r="FP113" s="25"/>
      <c r="FQ113" s="25"/>
      <c r="FR113" s="25"/>
      <c r="FS113" s="25"/>
      <c r="FT113" s="25"/>
      <c r="FU113" s="25"/>
      <c r="FV113" s="25"/>
      <c r="FW113" s="25"/>
      <c r="FX113" s="25"/>
      <c r="FY113" s="25"/>
      <c r="FZ113" s="25"/>
      <c r="GA113" s="25"/>
      <c r="GB113" s="25"/>
      <c r="GC113" s="25"/>
      <c r="GD113" s="25"/>
      <c r="GE113" s="25"/>
      <c r="GF113" s="25"/>
      <c r="GG113" s="25"/>
      <c r="GH113" s="25"/>
      <c r="GI113" s="25"/>
      <c r="GJ113" s="25"/>
      <c r="GK113" s="25"/>
      <c r="GL113" s="25"/>
      <c r="GM113" s="25"/>
      <c r="GN113" s="25"/>
      <c r="GO113" s="25"/>
      <c r="GP113" s="25"/>
      <c r="GQ113" s="25"/>
      <c r="GR113" s="25"/>
      <c r="GS113" s="25"/>
      <c r="GT113" s="25"/>
      <c r="GU113" s="25"/>
      <c r="GV113" s="25"/>
      <c r="GW113" s="25"/>
      <c r="GX113" s="25"/>
      <c r="GY113" s="25"/>
      <c r="GZ113" s="25"/>
      <c r="HA113" s="25"/>
      <c r="HB113" s="25"/>
      <c r="HC113" s="25"/>
      <c r="HD113" s="25"/>
      <c r="HE113" s="25"/>
      <c r="HF113" s="25"/>
      <c r="HG113" s="25"/>
      <c r="HH113" s="25"/>
      <c r="HI113" s="25"/>
      <c r="HJ113" s="25"/>
      <c r="HK113" s="25"/>
      <c r="HL113" s="25"/>
      <c r="HM113" s="25"/>
      <c r="HN113" s="25"/>
      <c r="HO113" s="25"/>
      <c r="HP113" s="25"/>
      <c r="HQ113" s="25"/>
      <c r="HR113" s="25"/>
      <c r="HS113" s="25"/>
      <c r="HT113" s="25"/>
      <c r="HU113" s="25"/>
      <c r="HV113" s="25"/>
      <c r="HW113" s="25"/>
      <c r="HX113" s="25"/>
      <c r="HY113" s="25"/>
      <c r="HZ113" s="25"/>
      <c r="IA113" s="25"/>
      <c r="IB113" s="25"/>
      <c r="IC113" s="25"/>
      <c r="ID113" s="25"/>
      <c r="IE113" s="25"/>
      <c r="IF113" s="25"/>
    </row>
    <row r="114" spans="1:240">
      <c r="K114" s="27"/>
      <c r="M114" s="27"/>
      <c r="O114" s="27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EM114" s="25"/>
      <c r="EN114" s="25"/>
      <c r="EO114" s="25"/>
      <c r="EP114" s="25"/>
      <c r="EQ114" s="25"/>
      <c r="ER114" s="25"/>
      <c r="ES114" s="25"/>
      <c r="ET114" s="25"/>
      <c r="EU114" s="25"/>
      <c r="EV114" s="25"/>
      <c r="EW114" s="25"/>
      <c r="EX114" s="25"/>
      <c r="EY114" s="25"/>
      <c r="EZ114" s="25"/>
      <c r="FA114" s="25"/>
      <c r="FB114" s="25"/>
      <c r="FC114" s="25"/>
      <c r="FD114" s="25"/>
      <c r="FE114" s="25"/>
      <c r="FF114" s="25"/>
      <c r="FG114" s="25"/>
      <c r="FH114" s="25"/>
      <c r="FI114" s="25"/>
      <c r="FJ114" s="25"/>
      <c r="FK114" s="25"/>
      <c r="FL114" s="25"/>
      <c r="FM114" s="25"/>
      <c r="FN114" s="25"/>
      <c r="FO114" s="25"/>
      <c r="FP114" s="25"/>
      <c r="FQ114" s="25"/>
      <c r="FR114" s="25"/>
      <c r="FS114" s="25"/>
      <c r="FT114" s="25"/>
      <c r="FU114" s="25"/>
      <c r="FV114" s="25"/>
      <c r="FW114" s="25"/>
      <c r="FX114" s="25"/>
      <c r="FY114" s="25"/>
      <c r="FZ114" s="25"/>
      <c r="GA114" s="25"/>
      <c r="GB114" s="25"/>
      <c r="GC114" s="25"/>
      <c r="GD114" s="25"/>
      <c r="GE114" s="25"/>
      <c r="GF114" s="25"/>
      <c r="GG114" s="25"/>
      <c r="GH114" s="25"/>
      <c r="GI114" s="25"/>
      <c r="GJ114" s="25"/>
      <c r="GK114" s="25"/>
      <c r="GL114" s="25"/>
      <c r="GM114" s="25"/>
      <c r="GN114" s="25"/>
      <c r="GO114" s="25"/>
      <c r="GP114" s="25"/>
      <c r="GQ114" s="25"/>
      <c r="GR114" s="25"/>
      <c r="GS114" s="25"/>
      <c r="GT114" s="25"/>
      <c r="GU114" s="25"/>
      <c r="GV114" s="25"/>
      <c r="GW114" s="25"/>
      <c r="GX114" s="25"/>
      <c r="GY114" s="25"/>
      <c r="GZ114" s="25"/>
      <c r="HA114" s="25"/>
      <c r="HB114" s="25"/>
      <c r="HC114" s="25"/>
      <c r="HD114" s="25"/>
      <c r="HE114" s="25"/>
      <c r="HF114" s="25"/>
      <c r="HG114" s="25"/>
      <c r="HH114" s="25"/>
      <c r="HI114" s="25"/>
      <c r="HJ114" s="25"/>
      <c r="HK114" s="25"/>
      <c r="HL114" s="25"/>
      <c r="HM114" s="25"/>
      <c r="HN114" s="25"/>
      <c r="HO114" s="25"/>
      <c r="HP114" s="25"/>
      <c r="HQ114" s="25"/>
      <c r="HR114" s="25"/>
      <c r="HS114" s="25"/>
      <c r="HT114" s="25"/>
      <c r="HU114" s="25"/>
      <c r="HV114" s="25"/>
      <c r="HW114" s="25"/>
      <c r="HX114" s="25"/>
      <c r="HY114" s="25"/>
      <c r="HZ114" s="25"/>
      <c r="IA114" s="25"/>
      <c r="IB114" s="25"/>
      <c r="IC114" s="25"/>
      <c r="ID114" s="25"/>
      <c r="IE114" s="25"/>
      <c r="IF114" s="25"/>
    </row>
    <row r="115" spans="1:240">
      <c r="K115" s="27"/>
      <c r="M115" s="27"/>
      <c r="O115" s="27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EM115" s="25"/>
      <c r="EN115" s="25"/>
      <c r="EO115" s="25"/>
      <c r="EP115" s="25"/>
      <c r="EQ115" s="25"/>
      <c r="ER115" s="25"/>
      <c r="ES115" s="25"/>
      <c r="ET115" s="25"/>
      <c r="EU115" s="25"/>
      <c r="EV115" s="25"/>
      <c r="EW115" s="25"/>
      <c r="EX115" s="25"/>
      <c r="EY115" s="25"/>
      <c r="EZ115" s="25"/>
      <c r="FA115" s="25"/>
      <c r="FB115" s="25"/>
      <c r="FC115" s="25"/>
      <c r="FD115" s="25"/>
      <c r="FE115" s="25"/>
      <c r="FF115" s="25"/>
      <c r="FG115" s="25"/>
      <c r="FH115" s="25"/>
      <c r="FI115" s="25"/>
      <c r="FJ115" s="25"/>
      <c r="FK115" s="25"/>
      <c r="FL115" s="25"/>
      <c r="FM115" s="25"/>
      <c r="FN115" s="25"/>
      <c r="FO115" s="25"/>
      <c r="FP115" s="25"/>
      <c r="FQ115" s="25"/>
      <c r="FR115" s="25"/>
      <c r="FS115" s="25"/>
      <c r="FT115" s="25"/>
      <c r="FU115" s="25"/>
      <c r="FV115" s="25"/>
      <c r="FW115" s="25"/>
      <c r="FX115" s="25"/>
      <c r="FY115" s="25"/>
      <c r="FZ115" s="25"/>
      <c r="GA115" s="25"/>
      <c r="GB115" s="25"/>
      <c r="GC115" s="25"/>
      <c r="GD115" s="25"/>
      <c r="GE115" s="25"/>
      <c r="GF115" s="25"/>
      <c r="GG115" s="25"/>
      <c r="GH115" s="25"/>
      <c r="GI115" s="25"/>
      <c r="GJ115" s="25"/>
      <c r="GK115" s="25"/>
      <c r="GL115" s="25"/>
      <c r="GM115" s="25"/>
      <c r="GN115" s="25"/>
      <c r="GO115" s="25"/>
      <c r="GP115" s="25"/>
      <c r="GQ115" s="25"/>
      <c r="GR115" s="25"/>
      <c r="GS115" s="25"/>
      <c r="GT115" s="25"/>
      <c r="GU115" s="25"/>
      <c r="GV115" s="25"/>
      <c r="GW115" s="25"/>
      <c r="GX115" s="25"/>
      <c r="GY115" s="25"/>
      <c r="GZ115" s="25"/>
      <c r="HA115" s="25"/>
      <c r="HB115" s="25"/>
      <c r="HC115" s="25"/>
      <c r="HD115" s="25"/>
      <c r="HE115" s="25"/>
      <c r="HF115" s="25"/>
      <c r="HG115" s="25"/>
      <c r="HH115" s="25"/>
      <c r="HI115" s="25"/>
      <c r="HJ115" s="25"/>
      <c r="HK115" s="25"/>
      <c r="HL115" s="25"/>
      <c r="HM115" s="25"/>
      <c r="HN115" s="25"/>
      <c r="HO115" s="25"/>
      <c r="HP115" s="25"/>
      <c r="HQ115" s="25"/>
      <c r="HR115" s="25"/>
      <c r="HS115" s="25"/>
      <c r="HT115" s="25"/>
      <c r="HU115" s="25"/>
      <c r="HV115" s="25"/>
      <c r="HW115" s="25"/>
      <c r="HX115" s="25"/>
      <c r="HY115" s="25"/>
      <c r="HZ115" s="25"/>
      <c r="IA115" s="25"/>
      <c r="IB115" s="25"/>
      <c r="IC115" s="25"/>
      <c r="ID115" s="25"/>
      <c r="IE115" s="25"/>
      <c r="IF115" s="25"/>
    </row>
    <row r="116" spans="1:240">
      <c r="K116" s="27"/>
      <c r="M116" s="27"/>
      <c r="O116" s="27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EM116" s="25"/>
      <c r="EN116" s="25"/>
      <c r="EO116" s="25"/>
      <c r="EP116" s="25"/>
      <c r="EQ116" s="25"/>
      <c r="ER116" s="25"/>
      <c r="ES116" s="25"/>
      <c r="ET116" s="25"/>
      <c r="EU116" s="25"/>
      <c r="EV116" s="25"/>
      <c r="EW116" s="25"/>
      <c r="EX116" s="25"/>
      <c r="EY116" s="25"/>
      <c r="EZ116" s="25"/>
      <c r="FA116" s="25"/>
      <c r="FB116" s="25"/>
      <c r="FC116" s="25"/>
      <c r="FD116" s="25"/>
      <c r="FE116" s="25"/>
      <c r="FF116" s="25"/>
      <c r="FG116" s="25"/>
      <c r="FH116" s="25"/>
      <c r="FI116" s="25"/>
      <c r="FJ116" s="25"/>
      <c r="FK116" s="25"/>
      <c r="FL116" s="25"/>
      <c r="FM116" s="25"/>
      <c r="FN116" s="25"/>
      <c r="FO116" s="25"/>
      <c r="FP116" s="25"/>
      <c r="FQ116" s="25"/>
      <c r="FR116" s="25"/>
      <c r="FS116" s="25"/>
      <c r="FT116" s="25"/>
      <c r="FU116" s="25"/>
      <c r="FV116" s="25"/>
      <c r="FW116" s="25"/>
      <c r="FX116" s="25"/>
      <c r="FY116" s="25"/>
      <c r="FZ116" s="25"/>
      <c r="GA116" s="25"/>
      <c r="GB116" s="25"/>
      <c r="GC116" s="25"/>
      <c r="GD116" s="25"/>
      <c r="GE116" s="25"/>
      <c r="GF116" s="25"/>
      <c r="GG116" s="25"/>
      <c r="GH116" s="25"/>
      <c r="GI116" s="25"/>
      <c r="GJ116" s="25"/>
      <c r="GK116" s="25"/>
      <c r="GL116" s="25"/>
      <c r="GM116" s="25"/>
      <c r="GN116" s="25"/>
      <c r="GO116" s="25"/>
      <c r="GP116" s="25"/>
      <c r="GQ116" s="25"/>
      <c r="GR116" s="25"/>
      <c r="GS116" s="25"/>
      <c r="GT116" s="25"/>
      <c r="GU116" s="25"/>
      <c r="GV116" s="25"/>
      <c r="GW116" s="25"/>
      <c r="GX116" s="25"/>
      <c r="GY116" s="25"/>
      <c r="GZ116" s="25"/>
      <c r="HA116" s="25"/>
      <c r="HB116" s="25"/>
      <c r="HC116" s="25"/>
      <c r="HD116" s="25"/>
      <c r="HE116" s="25"/>
      <c r="HF116" s="25"/>
      <c r="HG116" s="25"/>
      <c r="HH116" s="25"/>
      <c r="HI116" s="25"/>
      <c r="HJ116" s="25"/>
      <c r="HK116" s="25"/>
      <c r="HL116" s="25"/>
      <c r="HM116" s="25"/>
      <c r="HN116" s="25"/>
      <c r="HO116" s="25"/>
      <c r="HP116" s="25"/>
      <c r="HQ116" s="25"/>
      <c r="HR116" s="25"/>
      <c r="HS116" s="25"/>
      <c r="HT116" s="25"/>
      <c r="HU116" s="25"/>
      <c r="HV116" s="25"/>
      <c r="HW116" s="25"/>
      <c r="HX116" s="25"/>
      <c r="HY116" s="25"/>
      <c r="HZ116" s="25"/>
      <c r="IA116" s="25"/>
      <c r="IB116" s="25"/>
      <c r="IC116" s="25"/>
      <c r="ID116" s="25"/>
      <c r="IE116" s="25"/>
      <c r="IF116" s="25"/>
    </row>
    <row r="117" spans="1:240">
      <c r="K117" s="27"/>
      <c r="M117" s="27"/>
      <c r="O117" s="27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  <c r="FW117" s="25"/>
      <c r="FX117" s="25"/>
      <c r="FY117" s="25"/>
      <c r="FZ117" s="25"/>
      <c r="GA117" s="25"/>
      <c r="GB117" s="25"/>
      <c r="GC117" s="25"/>
      <c r="GD117" s="25"/>
      <c r="GE117" s="25"/>
      <c r="GF117" s="25"/>
      <c r="GG117" s="25"/>
      <c r="GH117" s="25"/>
      <c r="GI117" s="25"/>
      <c r="GJ117" s="25"/>
      <c r="GK117" s="25"/>
      <c r="GL117" s="25"/>
      <c r="GM117" s="25"/>
      <c r="GN117" s="25"/>
      <c r="GO117" s="25"/>
      <c r="GP117" s="25"/>
      <c r="GQ117" s="25"/>
      <c r="GR117" s="25"/>
      <c r="GS117" s="25"/>
      <c r="GT117" s="25"/>
      <c r="GU117" s="25"/>
      <c r="GV117" s="25"/>
      <c r="GW117" s="25"/>
      <c r="GX117" s="25"/>
      <c r="GY117" s="25"/>
      <c r="GZ117" s="25"/>
      <c r="HA117" s="25"/>
      <c r="HB117" s="25"/>
      <c r="HC117" s="25"/>
      <c r="HD117" s="25"/>
      <c r="HE117" s="25"/>
      <c r="HF117" s="25"/>
      <c r="HG117" s="25"/>
      <c r="HH117" s="25"/>
      <c r="HI117" s="25"/>
      <c r="HJ117" s="25"/>
      <c r="HK117" s="25"/>
      <c r="HL117" s="25"/>
      <c r="HM117" s="25"/>
      <c r="HN117" s="25"/>
      <c r="HO117" s="25"/>
      <c r="HP117" s="25"/>
      <c r="HQ117" s="25"/>
      <c r="HR117" s="25"/>
      <c r="HS117" s="25"/>
      <c r="HT117" s="25"/>
      <c r="HU117" s="25"/>
      <c r="HV117" s="25"/>
      <c r="HW117" s="25"/>
      <c r="HX117" s="25"/>
      <c r="HY117" s="25"/>
      <c r="HZ117" s="25"/>
      <c r="IA117" s="25"/>
      <c r="IB117" s="25"/>
      <c r="IC117" s="25"/>
      <c r="ID117" s="25"/>
      <c r="IE117" s="25"/>
      <c r="IF117" s="25"/>
    </row>
    <row r="118" spans="1:240">
      <c r="K118" s="27"/>
      <c r="M118" s="27"/>
      <c r="O118" s="27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O118" s="25"/>
      <c r="AP118" s="25"/>
      <c r="AT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  <c r="FW118" s="25"/>
      <c r="FX118" s="25"/>
      <c r="FY118" s="25"/>
      <c r="FZ118" s="25"/>
      <c r="GA118" s="25"/>
      <c r="GB118" s="25"/>
      <c r="GC118" s="25"/>
      <c r="GD118" s="25"/>
      <c r="GE118" s="25"/>
      <c r="GF118" s="25"/>
      <c r="GG118" s="25"/>
      <c r="GH118" s="25"/>
      <c r="GI118" s="25"/>
      <c r="GJ118" s="25"/>
      <c r="GK118" s="25"/>
      <c r="GL118" s="25"/>
      <c r="GM118" s="25"/>
      <c r="GN118" s="25"/>
      <c r="GO118" s="25"/>
      <c r="GP118" s="25"/>
      <c r="GQ118" s="25"/>
      <c r="GR118" s="25"/>
      <c r="GS118" s="25"/>
      <c r="GT118" s="25"/>
      <c r="GU118" s="25"/>
      <c r="GV118" s="25"/>
      <c r="GW118" s="25"/>
      <c r="GX118" s="25"/>
      <c r="GY118" s="25"/>
      <c r="GZ118" s="25"/>
      <c r="HA118" s="25"/>
      <c r="HB118" s="25"/>
      <c r="HC118" s="25"/>
      <c r="HD118" s="25"/>
      <c r="HE118" s="25"/>
      <c r="HF118" s="25"/>
      <c r="HG118" s="25"/>
      <c r="HH118" s="25"/>
      <c r="HI118" s="25"/>
      <c r="HJ118" s="25"/>
      <c r="HK118" s="25"/>
      <c r="HL118" s="25"/>
      <c r="HM118" s="25"/>
      <c r="HN118" s="25"/>
      <c r="HO118" s="25"/>
      <c r="HP118" s="25"/>
      <c r="HQ118" s="25"/>
      <c r="HR118" s="25"/>
      <c r="HS118" s="25"/>
      <c r="HT118" s="25"/>
      <c r="HU118" s="25"/>
      <c r="HV118" s="25"/>
      <c r="HW118" s="25"/>
      <c r="HX118" s="25"/>
      <c r="HY118" s="25"/>
      <c r="HZ118" s="25"/>
      <c r="IA118" s="25"/>
      <c r="IB118" s="25"/>
      <c r="IC118" s="25"/>
      <c r="ID118" s="25"/>
      <c r="IE118" s="25"/>
      <c r="IF118" s="25"/>
    </row>
    <row r="119" spans="1:240">
      <c r="K119" s="27"/>
      <c r="M119" s="27"/>
      <c r="O119" s="27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O119" s="25"/>
      <c r="AP119" s="25"/>
      <c r="AT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  <c r="FW119" s="25"/>
      <c r="FX119" s="25"/>
      <c r="FY119" s="25"/>
      <c r="FZ119" s="25"/>
      <c r="GA119" s="25"/>
      <c r="GB119" s="25"/>
      <c r="GC119" s="25"/>
      <c r="GD119" s="25"/>
      <c r="GE119" s="25"/>
      <c r="GF119" s="25"/>
      <c r="GG119" s="25"/>
      <c r="GH119" s="25"/>
      <c r="GI119" s="25"/>
      <c r="GJ119" s="25"/>
      <c r="GK119" s="25"/>
      <c r="GL119" s="25"/>
      <c r="GM119" s="25"/>
      <c r="GN119" s="25"/>
      <c r="GO119" s="25"/>
      <c r="GP119" s="25"/>
      <c r="GQ119" s="25"/>
      <c r="GR119" s="25"/>
      <c r="GS119" s="25"/>
      <c r="GT119" s="25"/>
      <c r="GU119" s="25"/>
      <c r="GV119" s="25"/>
      <c r="GW119" s="25"/>
      <c r="GX119" s="25"/>
      <c r="GY119" s="25"/>
      <c r="GZ119" s="25"/>
      <c r="HA119" s="25"/>
      <c r="HB119" s="25"/>
      <c r="HC119" s="25"/>
      <c r="HD119" s="25"/>
      <c r="HE119" s="25"/>
      <c r="HF119" s="25"/>
      <c r="HG119" s="25"/>
      <c r="HH119" s="25"/>
      <c r="HI119" s="25"/>
      <c r="HJ119" s="25"/>
      <c r="HK119" s="25"/>
      <c r="HL119" s="25"/>
      <c r="HM119" s="25"/>
      <c r="HN119" s="25"/>
      <c r="HO119" s="25"/>
      <c r="HP119" s="25"/>
      <c r="HQ119" s="25"/>
      <c r="HR119" s="25"/>
      <c r="HS119" s="25"/>
      <c r="HT119" s="25"/>
      <c r="HU119" s="25"/>
      <c r="HV119" s="25"/>
      <c r="HW119" s="25"/>
      <c r="HX119" s="25"/>
      <c r="HY119" s="25"/>
      <c r="HZ119" s="25"/>
      <c r="IA119" s="25"/>
      <c r="IB119" s="25"/>
      <c r="IC119" s="25"/>
      <c r="ID119" s="25"/>
      <c r="IE119" s="25"/>
      <c r="IF119" s="25"/>
    </row>
    <row r="120" spans="1:240">
      <c r="K120" s="27"/>
      <c r="M120" s="27"/>
      <c r="O120" s="27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O120" s="25"/>
      <c r="AP120" s="25"/>
      <c r="AT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  <c r="FW120" s="25"/>
      <c r="FX120" s="25"/>
      <c r="FY120" s="25"/>
      <c r="FZ120" s="25"/>
      <c r="GA120" s="25"/>
      <c r="GB120" s="25"/>
      <c r="GC120" s="25"/>
      <c r="GD120" s="25"/>
      <c r="GE120" s="25"/>
      <c r="GF120" s="25"/>
      <c r="GG120" s="25"/>
      <c r="GH120" s="25"/>
      <c r="GI120" s="25"/>
      <c r="GJ120" s="25"/>
      <c r="GK120" s="25"/>
      <c r="GL120" s="25"/>
      <c r="GM120" s="25"/>
      <c r="GN120" s="25"/>
      <c r="GO120" s="25"/>
      <c r="GP120" s="25"/>
      <c r="GQ120" s="25"/>
      <c r="GR120" s="25"/>
      <c r="GS120" s="25"/>
      <c r="GT120" s="25"/>
      <c r="GU120" s="25"/>
      <c r="GV120" s="25"/>
      <c r="GW120" s="25"/>
      <c r="GX120" s="25"/>
      <c r="GY120" s="25"/>
      <c r="GZ120" s="25"/>
      <c r="HA120" s="25"/>
      <c r="HB120" s="25"/>
      <c r="HC120" s="25"/>
      <c r="HD120" s="25"/>
      <c r="HE120" s="25"/>
      <c r="HF120" s="25"/>
      <c r="HG120" s="25"/>
      <c r="HH120" s="25"/>
      <c r="HI120" s="25"/>
      <c r="HJ120" s="25"/>
      <c r="HK120" s="25"/>
      <c r="HL120" s="25"/>
      <c r="HM120" s="25"/>
      <c r="HN120" s="25"/>
      <c r="HO120" s="25"/>
      <c r="HP120" s="25"/>
      <c r="HQ120" s="25"/>
      <c r="HR120" s="25"/>
      <c r="HS120" s="25"/>
      <c r="HT120" s="25"/>
      <c r="HU120" s="25"/>
      <c r="HV120" s="25"/>
      <c r="HW120" s="25"/>
      <c r="HX120" s="25"/>
      <c r="HY120" s="25"/>
      <c r="HZ120" s="25"/>
      <c r="IA120" s="25"/>
      <c r="IB120" s="25"/>
      <c r="IC120" s="25"/>
      <c r="ID120" s="25"/>
      <c r="IE120" s="25"/>
      <c r="IF120" s="25"/>
    </row>
    <row r="121" spans="1:240"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O121" s="25"/>
      <c r="AP121" s="25"/>
      <c r="AT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  <c r="FW121" s="25"/>
      <c r="FX121" s="25"/>
      <c r="FY121" s="25"/>
      <c r="FZ121" s="25"/>
      <c r="GA121" s="25"/>
      <c r="GB121" s="25"/>
      <c r="GC121" s="25"/>
      <c r="GD121" s="25"/>
      <c r="GE121" s="25"/>
      <c r="GF121" s="25"/>
      <c r="GG121" s="25"/>
      <c r="GH121" s="25"/>
      <c r="GI121" s="25"/>
      <c r="GJ121" s="25"/>
      <c r="GK121" s="25"/>
      <c r="GL121" s="25"/>
      <c r="GM121" s="25"/>
      <c r="GN121" s="25"/>
      <c r="GO121" s="25"/>
      <c r="GP121" s="25"/>
      <c r="GQ121" s="25"/>
      <c r="GR121" s="25"/>
      <c r="GS121" s="25"/>
      <c r="GT121" s="25"/>
      <c r="GU121" s="25"/>
      <c r="GV121" s="25"/>
      <c r="GW121" s="25"/>
      <c r="GX121" s="25"/>
      <c r="GY121" s="25"/>
      <c r="GZ121" s="25"/>
      <c r="HA121" s="25"/>
      <c r="HB121" s="25"/>
      <c r="HC121" s="25"/>
      <c r="HD121" s="25"/>
      <c r="HE121" s="25"/>
      <c r="HF121" s="25"/>
      <c r="HG121" s="25"/>
      <c r="HH121" s="25"/>
      <c r="HI121" s="25"/>
      <c r="HJ121" s="25"/>
      <c r="HK121" s="25"/>
      <c r="HL121" s="25"/>
      <c r="HM121" s="25"/>
      <c r="HN121" s="25"/>
      <c r="HO121" s="25"/>
      <c r="HP121" s="25"/>
      <c r="HQ121" s="25"/>
      <c r="HR121" s="25"/>
      <c r="HS121" s="25"/>
      <c r="HT121" s="25"/>
      <c r="HU121" s="25"/>
      <c r="HV121" s="25"/>
      <c r="HW121" s="25"/>
      <c r="HX121" s="25"/>
      <c r="HY121" s="25"/>
      <c r="HZ121" s="25"/>
      <c r="IA121" s="25"/>
      <c r="IB121" s="25"/>
      <c r="IC121" s="25"/>
      <c r="ID121" s="25"/>
      <c r="IE121" s="25"/>
      <c r="IF121" s="25"/>
    </row>
    <row r="122" spans="1:240"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O122" s="25"/>
      <c r="AP122" s="25"/>
      <c r="AT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  <c r="FW122" s="25"/>
      <c r="FX122" s="25"/>
      <c r="FY122" s="25"/>
      <c r="FZ122" s="25"/>
      <c r="GA122" s="25"/>
      <c r="GB122" s="25"/>
      <c r="GC122" s="25"/>
      <c r="GD122" s="25"/>
      <c r="GE122" s="25"/>
      <c r="GF122" s="25"/>
      <c r="GG122" s="25"/>
      <c r="GH122" s="25"/>
      <c r="GI122" s="25"/>
      <c r="GJ122" s="25"/>
      <c r="GK122" s="25"/>
      <c r="GL122" s="25"/>
      <c r="GM122" s="25"/>
      <c r="GN122" s="25"/>
      <c r="GO122" s="25"/>
      <c r="GP122" s="25"/>
      <c r="GQ122" s="25"/>
      <c r="GR122" s="25"/>
      <c r="GS122" s="25"/>
      <c r="GT122" s="25"/>
      <c r="GU122" s="25"/>
      <c r="GV122" s="25"/>
      <c r="GW122" s="25"/>
      <c r="GX122" s="25"/>
      <c r="GY122" s="25"/>
      <c r="GZ122" s="25"/>
      <c r="HA122" s="25"/>
      <c r="HB122" s="25"/>
      <c r="HC122" s="25"/>
      <c r="HD122" s="25"/>
      <c r="HE122" s="25"/>
      <c r="HF122" s="25"/>
      <c r="HG122" s="25"/>
      <c r="HH122" s="25"/>
      <c r="HI122" s="25"/>
      <c r="HJ122" s="25"/>
      <c r="HK122" s="25"/>
      <c r="HL122" s="25"/>
      <c r="HM122" s="25"/>
      <c r="HN122" s="25"/>
      <c r="HO122" s="25"/>
      <c r="HP122" s="25"/>
      <c r="HQ122" s="25"/>
      <c r="HR122" s="25"/>
      <c r="HS122" s="25"/>
      <c r="HT122" s="25"/>
      <c r="HU122" s="25"/>
      <c r="HV122" s="25"/>
      <c r="HW122" s="25"/>
      <c r="HX122" s="25"/>
      <c r="HY122" s="25"/>
      <c r="HZ122" s="25"/>
      <c r="IA122" s="25"/>
      <c r="IB122" s="25"/>
      <c r="IC122" s="25"/>
      <c r="ID122" s="25"/>
      <c r="IE122" s="25"/>
      <c r="IF122" s="25"/>
    </row>
    <row r="123" spans="1:240"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O123" s="25"/>
      <c r="AP123" s="25"/>
      <c r="AT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  <c r="FW123" s="25"/>
      <c r="FX123" s="25"/>
      <c r="FY123" s="25"/>
      <c r="FZ123" s="25"/>
      <c r="GA123" s="25"/>
      <c r="GB123" s="25"/>
      <c r="GC123" s="25"/>
      <c r="GD123" s="25"/>
      <c r="GE123" s="25"/>
      <c r="GF123" s="25"/>
      <c r="GG123" s="25"/>
      <c r="GH123" s="25"/>
      <c r="GI123" s="25"/>
      <c r="GJ123" s="25"/>
      <c r="GK123" s="25"/>
      <c r="GL123" s="25"/>
      <c r="GM123" s="25"/>
      <c r="GN123" s="25"/>
      <c r="GO123" s="25"/>
      <c r="GP123" s="25"/>
      <c r="GQ123" s="25"/>
      <c r="GR123" s="25"/>
      <c r="GS123" s="25"/>
      <c r="GT123" s="25"/>
      <c r="GU123" s="25"/>
      <c r="GV123" s="25"/>
      <c r="GW123" s="25"/>
      <c r="GX123" s="25"/>
      <c r="GY123" s="25"/>
      <c r="GZ123" s="25"/>
      <c r="HA123" s="25"/>
      <c r="HB123" s="25"/>
      <c r="HC123" s="25"/>
      <c r="HD123" s="25"/>
      <c r="HE123" s="25"/>
      <c r="HF123" s="25"/>
      <c r="HG123" s="25"/>
      <c r="HH123" s="25"/>
      <c r="HI123" s="25"/>
      <c r="HJ123" s="25"/>
      <c r="HK123" s="25"/>
      <c r="HL123" s="25"/>
      <c r="HM123" s="25"/>
      <c r="HN123" s="25"/>
      <c r="HO123" s="25"/>
      <c r="HP123" s="25"/>
      <c r="HQ123" s="25"/>
      <c r="HR123" s="25"/>
      <c r="HS123" s="25"/>
      <c r="HT123" s="25"/>
      <c r="HU123" s="25"/>
      <c r="HV123" s="25"/>
      <c r="HW123" s="25"/>
      <c r="HX123" s="25"/>
      <c r="HY123" s="25"/>
      <c r="HZ123" s="25"/>
      <c r="IA123" s="25"/>
      <c r="IB123" s="25"/>
      <c r="IC123" s="25"/>
      <c r="ID123" s="25"/>
      <c r="IE123" s="25"/>
      <c r="IF123" s="25"/>
    </row>
    <row r="124" spans="1:240"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O124" s="25"/>
      <c r="AP124" s="25"/>
      <c r="AT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  <c r="FW124" s="25"/>
      <c r="FX124" s="25"/>
      <c r="FY124" s="25"/>
      <c r="FZ124" s="25"/>
      <c r="GA124" s="25"/>
      <c r="GB124" s="25"/>
      <c r="GC124" s="25"/>
      <c r="GD124" s="25"/>
      <c r="GE124" s="25"/>
      <c r="GF124" s="25"/>
      <c r="GG124" s="25"/>
      <c r="GH124" s="25"/>
      <c r="GI124" s="25"/>
      <c r="GJ124" s="25"/>
      <c r="GK124" s="25"/>
      <c r="GL124" s="25"/>
      <c r="GM124" s="25"/>
      <c r="GN124" s="25"/>
      <c r="GO124" s="25"/>
      <c r="GP124" s="25"/>
      <c r="GQ124" s="25"/>
      <c r="GR124" s="25"/>
      <c r="GS124" s="25"/>
      <c r="GT124" s="25"/>
      <c r="GU124" s="25"/>
      <c r="GV124" s="25"/>
      <c r="GW124" s="25"/>
      <c r="GX124" s="25"/>
      <c r="GY124" s="25"/>
      <c r="GZ124" s="25"/>
      <c r="HA124" s="25"/>
      <c r="HB124" s="25"/>
      <c r="HC124" s="25"/>
      <c r="HD124" s="25"/>
      <c r="HE124" s="25"/>
      <c r="HF124" s="25"/>
      <c r="HG124" s="25"/>
      <c r="HH124" s="25"/>
      <c r="HI124" s="25"/>
      <c r="HJ124" s="25"/>
      <c r="HK124" s="25"/>
      <c r="HL124" s="25"/>
      <c r="HM124" s="25"/>
      <c r="HN124" s="25"/>
      <c r="HO124" s="25"/>
      <c r="HP124" s="25"/>
      <c r="HQ124" s="25"/>
      <c r="HR124" s="25"/>
      <c r="HS124" s="25"/>
      <c r="HT124" s="25"/>
      <c r="HU124" s="25"/>
      <c r="HV124" s="25"/>
      <c r="HW124" s="25"/>
      <c r="HX124" s="25"/>
      <c r="HY124" s="25"/>
      <c r="HZ124" s="25"/>
      <c r="IA124" s="25"/>
      <c r="IB124" s="25"/>
      <c r="IC124" s="25"/>
      <c r="ID124" s="25"/>
      <c r="IE124" s="25"/>
      <c r="IF124" s="25"/>
    </row>
    <row r="125" spans="1:240"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O125" s="25"/>
      <c r="AP125" s="25"/>
      <c r="AT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  <c r="FW125" s="25"/>
      <c r="FX125" s="25"/>
      <c r="FY125" s="25"/>
      <c r="FZ125" s="25"/>
      <c r="GA125" s="25"/>
      <c r="GB125" s="25"/>
      <c r="GC125" s="25"/>
      <c r="GD125" s="25"/>
      <c r="GE125" s="25"/>
      <c r="GF125" s="25"/>
      <c r="GG125" s="25"/>
      <c r="GH125" s="25"/>
      <c r="GI125" s="25"/>
      <c r="GJ125" s="25"/>
      <c r="GK125" s="25"/>
      <c r="GL125" s="25"/>
      <c r="GM125" s="25"/>
      <c r="GN125" s="25"/>
      <c r="GO125" s="25"/>
      <c r="GP125" s="25"/>
      <c r="GQ125" s="25"/>
      <c r="GR125" s="25"/>
      <c r="GS125" s="25"/>
      <c r="GT125" s="25"/>
      <c r="GU125" s="25"/>
      <c r="GV125" s="25"/>
      <c r="GW125" s="25"/>
      <c r="GX125" s="25"/>
      <c r="GY125" s="25"/>
      <c r="GZ125" s="25"/>
      <c r="HA125" s="25"/>
      <c r="HB125" s="25"/>
      <c r="HC125" s="25"/>
      <c r="HD125" s="25"/>
      <c r="HE125" s="25"/>
      <c r="HF125" s="25"/>
      <c r="HG125" s="25"/>
      <c r="HH125" s="25"/>
      <c r="HI125" s="25"/>
      <c r="HJ125" s="25"/>
      <c r="HK125" s="25"/>
      <c r="HL125" s="25"/>
      <c r="HM125" s="25"/>
      <c r="HN125" s="25"/>
      <c r="HO125" s="25"/>
      <c r="HP125" s="25"/>
      <c r="HQ125" s="25"/>
      <c r="HR125" s="25"/>
      <c r="HS125" s="25"/>
      <c r="HT125" s="25"/>
      <c r="HU125" s="25"/>
      <c r="HV125" s="25"/>
      <c r="HW125" s="25"/>
      <c r="HX125" s="25"/>
      <c r="HY125" s="25"/>
      <c r="HZ125" s="25"/>
      <c r="IA125" s="25"/>
      <c r="IB125" s="25"/>
      <c r="IC125" s="25"/>
      <c r="ID125" s="25"/>
      <c r="IE125" s="25"/>
      <c r="IF125" s="25"/>
    </row>
    <row r="126" spans="1:240"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O126" s="25"/>
      <c r="AP126" s="25"/>
      <c r="AT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  <c r="FW126" s="25"/>
      <c r="FX126" s="25"/>
      <c r="FY126" s="25"/>
      <c r="FZ126" s="25"/>
      <c r="GA126" s="25"/>
      <c r="GB126" s="25"/>
      <c r="GC126" s="25"/>
      <c r="GD126" s="25"/>
      <c r="GE126" s="25"/>
      <c r="GF126" s="25"/>
      <c r="GG126" s="25"/>
      <c r="GH126" s="25"/>
      <c r="GI126" s="25"/>
      <c r="GJ126" s="25"/>
      <c r="GK126" s="25"/>
      <c r="GL126" s="25"/>
      <c r="GM126" s="25"/>
      <c r="GN126" s="25"/>
      <c r="GO126" s="25"/>
      <c r="GP126" s="25"/>
      <c r="GQ126" s="25"/>
      <c r="GR126" s="25"/>
      <c r="GS126" s="25"/>
      <c r="GT126" s="25"/>
      <c r="GU126" s="25"/>
      <c r="GV126" s="25"/>
      <c r="GW126" s="25"/>
      <c r="GX126" s="25"/>
      <c r="GY126" s="25"/>
      <c r="GZ126" s="25"/>
      <c r="HA126" s="25"/>
      <c r="HB126" s="25"/>
      <c r="HC126" s="25"/>
      <c r="HD126" s="25"/>
      <c r="HE126" s="25"/>
      <c r="HF126" s="25"/>
      <c r="HG126" s="25"/>
      <c r="HH126" s="25"/>
      <c r="HI126" s="25"/>
      <c r="HJ126" s="25"/>
      <c r="HK126" s="25"/>
      <c r="HL126" s="25"/>
      <c r="HM126" s="25"/>
      <c r="HN126" s="25"/>
      <c r="HO126" s="25"/>
      <c r="HP126" s="25"/>
      <c r="HQ126" s="25"/>
      <c r="HR126" s="25"/>
      <c r="HS126" s="25"/>
      <c r="HT126" s="25"/>
      <c r="HU126" s="25"/>
      <c r="HV126" s="25"/>
      <c r="HW126" s="25"/>
      <c r="HX126" s="25"/>
      <c r="HY126" s="25"/>
      <c r="HZ126" s="25"/>
      <c r="IA126" s="25"/>
      <c r="IB126" s="25"/>
      <c r="IC126" s="25"/>
      <c r="ID126" s="25"/>
      <c r="IE126" s="25"/>
      <c r="IF126" s="25"/>
    </row>
    <row r="127" spans="1:240"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O127" s="25"/>
      <c r="AP127" s="25"/>
      <c r="AT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  <c r="FW127" s="25"/>
      <c r="FX127" s="25"/>
      <c r="FY127" s="25"/>
      <c r="FZ127" s="25"/>
      <c r="GA127" s="25"/>
      <c r="GB127" s="25"/>
      <c r="GC127" s="25"/>
      <c r="GD127" s="25"/>
      <c r="GE127" s="25"/>
      <c r="GF127" s="25"/>
      <c r="GG127" s="25"/>
      <c r="GH127" s="25"/>
      <c r="GI127" s="25"/>
      <c r="GJ127" s="25"/>
      <c r="GK127" s="25"/>
      <c r="GL127" s="25"/>
      <c r="GM127" s="25"/>
      <c r="GN127" s="25"/>
      <c r="GO127" s="25"/>
      <c r="GP127" s="25"/>
      <c r="GQ127" s="25"/>
      <c r="GR127" s="25"/>
      <c r="GS127" s="25"/>
      <c r="GT127" s="25"/>
      <c r="GU127" s="25"/>
      <c r="GV127" s="25"/>
      <c r="GW127" s="25"/>
      <c r="GX127" s="25"/>
      <c r="GY127" s="25"/>
      <c r="GZ127" s="25"/>
      <c r="HA127" s="25"/>
      <c r="HB127" s="25"/>
      <c r="HC127" s="25"/>
      <c r="HD127" s="25"/>
      <c r="HE127" s="25"/>
      <c r="HF127" s="25"/>
      <c r="HG127" s="25"/>
      <c r="HH127" s="25"/>
      <c r="HI127" s="25"/>
      <c r="HJ127" s="25"/>
      <c r="HK127" s="25"/>
      <c r="HL127" s="25"/>
      <c r="HM127" s="25"/>
      <c r="HN127" s="25"/>
      <c r="HO127" s="25"/>
      <c r="HP127" s="25"/>
      <c r="HQ127" s="25"/>
      <c r="HR127" s="25"/>
      <c r="HS127" s="25"/>
      <c r="HT127" s="25"/>
      <c r="HU127" s="25"/>
      <c r="HV127" s="25"/>
      <c r="HW127" s="25"/>
      <c r="HX127" s="25"/>
      <c r="HY127" s="25"/>
      <c r="HZ127" s="25"/>
      <c r="IA127" s="25"/>
      <c r="IB127" s="25"/>
      <c r="IC127" s="25"/>
      <c r="ID127" s="25"/>
      <c r="IE127" s="25"/>
      <c r="IF127" s="25"/>
    </row>
    <row r="128" spans="1:240"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O128" s="25"/>
      <c r="AP128" s="25"/>
      <c r="AT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  <c r="FW128" s="25"/>
      <c r="FX128" s="25"/>
      <c r="FY128" s="25"/>
      <c r="FZ128" s="25"/>
      <c r="GA128" s="25"/>
      <c r="GB128" s="25"/>
      <c r="GC128" s="25"/>
      <c r="GD128" s="25"/>
      <c r="GE128" s="25"/>
      <c r="GF128" s="25"/>
      <c r="GG128" s="25"/>
      <c r="GH128" s="25"/>
      <c r="GI128" s="25"/>
      <c r="GJ128" s="25"/>
      <c r="GK128" s="25"/>
      <c r="GL128" s="25"/>
      <c r="GM128" s="25"/>
      <c r="GN128" s="25"/>
      <c r="GO128" s="25"/>
      <c r="GP128" s="25"/>
      <c r="GQ128" s="25"/>
      <c r="GR128" s="25"/>
      <c r="GS128" s="25"/>
      <c r="GT128" s="25"/>
      <c r="GU128" s="25"/>
      <c r="GV128" s="25"/>
      <c r="GW128" s="25"/>
      <c r="GX128" s="25"/>
      <c r="GY128" s="25"/>
      <c r="GZ128" s="25"/>
      <c r="HA128" s="25"/>
      <c r="HB128" s="25"/>
      <c r="HC128" s="25"/>
      <c r="HD128" s="25"/>
      <c r="HE128" s="25"/>
      <c r="HF128" s="25"/>
      <c r="HG128" s="25"/>
      <c r="HH128" s="25"/>
      <c r="HI128" s="25"/>
      <c r="HJ128" s="25"/>
      <c r="HK128" s="25"/>
      <c r="HL128" s="25"/>
      <c r="HM128" s="25"/>
      <c r="HN128" s="25"/>
      <c r="HO128" s="25"/>
      <c r="HP128" s="25"/>
      <c r="HQ128" s="25"/>
      <c r="HR128" s="25"/>
      <c r="HS128" s="25"/>
      <c r="HT128" s="25"/>
      <c r="HU128" s="25"/>
      <c r="HV128" s="25"/>
      <c r="HW128" s="25"/>
      <c r="HX128" s="25"/>
      <c r="HY128" s="25"/>
      <c r="HZ128" s="25"/>
      <c r="IA128" s="25"/>
      <c r="IB128" s="25"/>
      <c r="IC128" s="25"/>
      <c r="ID128" s="25"/>
      <c r="IE128" s="25"/>
      <c r="IF128" s="25"/>
    </row>
    <row r="129" spans="11:240"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O129" s="25"/>
      <c r="AP129" s="25"/>
      <c r="AT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  <c r="FW129" s="25"/>
      <c r="FX129" s="25"/>
      <c r="FY129" s="25"/>
      <c r="FZ129" s="25"/>
      <c r="GA129" s="25"/>
      <c r="GB129" s="25"/>
      <c r="GC129" s="25"/>
      <c r="GD129" s="25"/>
      <c r="GE129" s="25"/>
      <c r="GF129" s="25"/>
      <c r="GG129" s="25"/>
      <c r="GH129" s="25"/>
      <c r="GI129" s="25"/>
      <c r="GJ129" s="25"/>
      <c r="GK129" s="25"/>
      <c r="GL129" s="25"/>
      <c r="GM129" s="25"/>
      <c r="GN129" s="25"/>
      <c r="GO129" s="25"/>
      <c r="GP129" s="25"/>
      <c r="GQ129" s="25"/>
      <c r="GR129" s="25"/>
      <c r="GS129" s="25"/>
      <c r="GT129" s="25"/>
      <c r="GU129" s="25"/>
      <c r="GV129" s="25"/>
      <c r="GW129" s="25"/>
      <c r="GX129" s="25"/>
      <c r="GY129" s="25"/>
      <c r="GZ129" s="25"/>
      <c r="HA129" s="25"/>
      <c r="HB129" s="25"/>
      <c r="HC129" s="25"/>
      <c r="HD129" s="25"/>
      <c r="HE129" s="25"/>
      <c r="HF129" s="25"/>
      <c r="HG129" s="25"/>
      <c r="HH129" s="25"/>
      <c r="HI129" s="25"/>
      <c r="HJ129" s="25"/>
      <c r="HK129" s="25"/>
      <c r="HL129" s="25"/>
      <c r="HM129" s="25"/>
      <c r="HN129" s="25"/>
      <c r="HO129" s="25"/>
      <c r="HP129" s="25"/>
      <c r="HQ129" s="25"/>
      <c r="HR129" s="25"/>
      <c r="HS129" s="25"/>
      <c r="HT129" s="25"/>
      <c r="HU129" s="25"/>
      <c r="HV129" s="25"/>
      <c r="HW129" s="25"/>
      <c r="HX129" s="25"/>
      <c r="HY129" s="25"/>
      <c r="HZ129" s="25"/>
      <c r="IA129" s="25"/>
      <c r="IB129" s="25"/>
      <c r="IC129" s="25"/>
      <c r="ID129" s="25"/>
      <c r="IE129" s="25"/>
      <c r="IF129" s="25"/>
    </row>
    <row r="130" spans="11:240">
      <c r="K130" s="27"/>
      <c r="M130" s="27"/>
      <c r="O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  <c r="FW130" s="25"/>
      <c r="FX130" s="25"/>
      <c r="FY130" s="25"/>
      <c r="FZ130" s="25"/>
      <c r="GA130" s="25"/>
      <c r="GB130" s="25"/>
      <c r="GC130" s="25"/>
      <c r="GD130" s="25"/>
      <c r="GE130" s="25"/>
      <c r="GF130" s="25"/>
      <c r="GG130" s="25"/>
      <c r="GH130" s="25"/>
      <c r="GI130" s="25"/>
      <c r="GJ130" s="25"/>
      <c r="GK130" s="25"/>
      <c r="GL130" s="25"/>
      <c r="GM130" s="25"/>
      <c r="GN130" s="25"/>
      <c r="GO130" s="25"/>
      <c r="GP130" s="25"/>
      <c r="GQ130" s="25"/>
      <c r="GR130" s="25"/>
      <c r="GS130" s="25"/>
      <c r="GT130" s="25"/>
      <c r="GU130" s="25"/>
      <c r="GV130" s="25"/>
      <c r="GW130" s="25"/>
      <c r="GX130" s="25"/>
      <c r="GY130" s="25"/>
      <c r="GZ130" s="25"/>
      <c r="HA130" s="25"/>
      <c r="HB130" s="25"/>
      <c r="HC130" s="25"/>
      <c r="HD130" s="25"/>
      <c r="HE130" s="25"/>
      <c r="HF130" s="25"/>
      <c r="HG130" s="25"/>
      <c r="HH130" s="25"/>
      <c r="HI130" s="25"/>
      <c r="HJ130" s="25"/>
      <c r="HK130" s="25"/>
      <c r="HL130" s="25"/>
      <c r="HM130" s="25"/>
      <c r="HN130" s="25"/>
      <c r="HO130" s="25"/>
      <c r="HP130" s="25"/>
      <c r="HQ130" s="25"/>
      <c r="HR130" s="25"/>
      <c r="HS130" s="25"/>
      <c r="HT130" s="25"/>
      <c r="HU130" s="25"/>
      <c r="HV130" s="25"/>
      <c r="HW130" s="25"/>
      <c r="HX130" s="25"/>
      <c r="HY130" s="25"/>
      <c r="HZ130" s="25"/>
      <c r="IA130" s="25"/>
      <c r="IB130" s="25"/>
      <c r="IC130" s="25"/>
      <c r="ID130" s="25"/>
      <c r="IE130" s="25"/>
      <c r="IF130" s="25"/>
    </row>
    <row r="131" spans="11:240">
      <c r="K131" s="27"/>
      <c r="M131" s="27"/>
      <c r="O131" s="27"/>
      <c r="AM131" s="27"/>
      <c r="AN131" s="27"/>
      <c r="AO131" s="27"/>
      <c r="AP131" s="27"/>
      <c r="AQ131" s="27"/>
      <c r="AR131" s="27"/>
      <c r="AS131" s="27"/>
      <c r="AT131" s="27"/>
      <c r="AU131" s="27"/>
      <c r="AV131" s="27"/>
      <c r="AW131" s="27"/>
      <c r="AX131" s="27"/>
      <c r="AY131" s="27"/>
      <c r="AZ131" s="27"/>
      <c r="BA131" s="27"/>
      <c r="BB131" s="27"/>
      <c r="BC131" s="27"/>
      <c r="BD131" s="27"/>
      <c r="BE131" s="27"/>
      <c r="BF131" s="27"/>
      <c r="BG131" s="27"/>
      <c r="BH131" s="27"/>
      <c r="BI131" s="27"/>
      <c r="BJ131" s="27"/>
      <c r="BK131" s="27"/>
      <c r="BL131" s="27"/>
      <c r="BM131" s="27"/>
      <c r="BN131" s="27"/>
      <c r="BO131" s="27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  <c r="FW131" s="25"/>
      <c r="FX131" s="25"/>
      <c r="FY131" s="25"/>
      <c r="FZ131" s="25"/>
      <c r="GA131" s="25"/>
      <c r="GB131" s="25"/>
      <c r="GC131" s="25"/>
      <c r="GD131" s="25"/>
      <c r="GE131" s="25"/>
      <c r="GF131" s="25"/>
      <c r="GG131" s="25"/>
      <c r="GH131" s="25"/>
      <c r="GI131" s="25"/>
      <c r="GJ131" s="25"/>
      <c r="GK131" s="25"/>
      <c r="GL131" s="25"/>
      <c r="GM131" s="25"/>
      <c r="GN131" s="25"/>
      <c r="GO131" s="25"/>
      <c r="GP131" s="25"/>
      <c r="GQ131" s="25"/>
      <c r="GR131" s="25"/>
      <c r="GS131" s="25"/>
      <c r="GT131" s="25"/>
      <c r="GU131" s="25"/>
      <c r="GV131" s="25"/>
      <c r="GW131" s="25"/>
      <c r="GX131" s="25"/>
      <c r="GY131" s="25"/>
      <c r="GZ131" s="25"/>
      <c r="HA131" s="25"/>
      <c r="HB131" s="25"/>
      <c r="HC131" s="25"/>
      <c r="HD131" s="25"/>
      <c r="HE131" s="25"/>
      <c r="HF131" s="25"/>
      <c r="HG131" s="25"/>
      <c r="HH131" s="25"/>
      <c r="HI131" s="25"/>
      <c r="HJ131" s="25"/>
      <c r="HK131" s="25"/>
      <c r="HL131" s="25"/>
      <c r="HM131" s="25"/>
      <c r="HN131" s="25"/>
      <c r="HO131" s="25"/>
      <c r="HP131" s="25"/>
      <c r="HQ131" s="25"/>
      <c r="HR131" s="25"/>
      <c r="HS131" s="25"/>
      <c r="HT131" s="25"/>
      <c r="HU131" s="25"/>
      <c r="HV131" s="25"/>
      <c r="HW131" s="25"/>
      <c r="HX131" s="25"/>
      <c r="HY131" s="25"/>
      <c r="HZ131" s="25"/>
      <c r="IA131" s="25"/>
      <c r="IB131" s="25"/>
      <c r="IC131" s="25"/>
      <c r="ID131" s="25"/>
      <c r="IE131" s="25"/>
      <c r="IF131" s="25"/>
    </row>
    <row r="132" spans="11:240">
      <c r="K132" s="27"/>
      <c r="M132" s="27"/>
      <c r="O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EM132" s="25"/>
      <c r="EN132" s="25"/>
      <c r="EO132" s="25"/>
      <c r="EP132" s="25"/>
      <c r="EQ132" s="25"/>
      <c r="ER132" s="25"/>
      <c r="ES132" s="25"/>
      <c r="ET132" s="25"/>
      <c r="EU132" s="25"/>
      <c r="EV132" s="25"/>
      <c r="EW132" s="25"/>
      <c r="EX132" s="25"/>
      <c r="EY132" s="25"/>
      <c r="EZ132" s="25"/>
      <c r="FA132" s="25"/>
      <c r="FB132" s="25"/>
      <c r="FC132" s="25"/>
      <c r="FD132" s="25"/>
      <c r="FE132" s="25"/>
      <c r="FF132" s="25"/>
      <c r="FG132" s="25"/>
      <c r="FH132" s="25"/>
      <c r="FI132" s="25"/>
      <c r="FJ132" s="25"/>
      <c r="FK132" s="25"/>
      <c r="FL132" s="25"/>
      <c r="FM132" s="25"/>
      <c r="FN132" s="25"/>
      <c r="FO132" s="25"/>
      <c r="FP132" s="25"/>
      <c r="FQ132" s="25"/>
      <c r="FR132" s="25"/>
      <c r="FS132" s="25"/>
      <c r="FT132" s="25"/>
      <c r="FU132" s="25"/>
      <c r="FV132" s="25"/>
      <c r="FW132" s="25"/>
      <c r="FX132" s="25"/>
      <c r="FY132" s="25"/>
      <c r="FZ132" s="25"/>
      <c r="GA132" s="25"/>
      <c r="GB132" s="25"/>
      <c r="GC132" s="25"/>
      <c r="GD132" s="25"/>
      <c r="GE132" s="25"/>
      <c r="GF132" s="25"/>
      <c r="GG132" s="25"/>
      <c r="GH132" s="25"/>
      <c r="GI132" s="25"/>
      <c r="GJ132" s="25"/>
      <c r="GK132" s="25"/>
      <c r="GL132" s="25"/>
      <c r="GM132" s="25"/>
      <c r="GN132" s="25"/>
      <c r="GO132" s="25"/>
      <c r="GP132" s="25"/>
      <c r="GQ132" s="25"/>
      <c r="GR132" s="25"/>
      <c r="GS132" s="25"/>
      <c r="GT132" s="25"/>
      <c r="GU132" s="25"/>
      <c r="GV132" s="25"/>
      <c r="GW132" s="25"/>
      <c r="GX132" s="25"/>
      <c r="GY132" s="25"/>
      <c r="GZ132" s="25"/>
      <c r="HA132" s="25"/>
      <c r="HB132" s="25"/>
      <c r="HC132" s="25"/>
      <c r="HD132" s="25"/>
      <c r="HE132" s="25"/>
      <c r="HF132" s="25"/>
      <c r="HG132" s="25"/>
      <c r="HH132" s="25"/>
      <c r="HI132" s="25"/>
      <c r="HJ132" s="25"/>
      <c r="HK132" s="25"/>
      <c r="HL132" s="25"/>
      <c r="HM132" s="25"/>
      <c r="HN132" s="25"/>
      <c r="HO132" s="25"/>
      <c r="HP132" s="25"/>
      <c r="HQ132" s="25"/>
      <c r="HR132" s="25"/>
      <c r="HS132" s="25"/>
      <c r="HT132" s="25"/>
      <c r="HU132" s="25"/>
      <c r="HV132" s="25"/>
      <c r="HW132" s="25"/>
      <c r="HX132" s="25"/>
      <c r="HY132" s="25"/>
      <c r="HZ132" s="25"/>
      <c r="IA132" s="25"/>
      <c r="IB132" s="25"/>
      <c r="IC132" s="25"/>
      <c r="ID132" s="25"/>
      <c r="IE132" s="25"/>
      <c r="IF132" s="25"/>
    </row>
    <row r="133" spans="11:240" ht="14.25" customHeight="1">
      <c r="K133" s="27"/>
      <c r="M133" s="27"/>
      <c r="O133" s="27"/>
      <c r="AM133" s="27"/>
      <c r="AN133" s="27"/>
      <c r="AO133" s="27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EM133" s="25"/>
      <c r="EN133" s="25"/>
      <c r="EO133" s="25"/>
      <c r="EP133" s="25"/>
      <c r="EQ133" s="25"/>
      <c r="ER133" s="25"/>
      <c r="ES133" s="25"/>
      <c r="ET133" s="25"/>
      <c r="EU133" s="25"/>
      <c r="EV133" s="25"/>
      <c r="EW133" s="25"/>
      <c r="EX133" s="25"/>
      <c r="EY133" s="25"/>
      <c r="EZ133" s="25"/>
      <c r="FA133" s="25"/>
      <c r="FB133" s="25"/>
      <c r="FC133" s="25"/>
      <c r="FD133" s="25"/>
      <c r="FE133" s="25"/>
      <c r="FF133" s="25"/>
      <c r="FG133" s="25"/>
      <c r="FH133" s="25"/>
      <c r="FI133" s="25"/>
      <c r="FJ133" s="25"/>
      <c r="FK133" s="25"/>
      <c r="FL133" s="25"/>
      <c r="FM133" s="25"/>
      <c r="FN133" s="25"/>
      <c r="FO133" s="25"/>
      <c r="FP133" s="25"/>
      <c r="FQ133" s="25"/>
      <c r="FR133" s="25"/>
      <c r="FS133" s="25"/>
      <c r="FT133" s="25"/>
      <c r="FU133" s="25"/>
      <c r="FV133" s="25"/>
      <c r="FW133" s="25"/>
      <c r="FX133" s="25"/>
      <c r="FY133" s="25"/>
      <c r="FZ133" s="25"/>
      <c r="GA133" s="25"/>
      <c r="GB133" s="25"/>
      <c r="GC133" s="25"/>
      <c r="GD133" s="25"/>
      <c r="GE133" s="25"/>
      <c r="GF133" s="25"/>
      <c r="GG133" s="25"/>
      <c r="GH133" s="25"/>
      <c r="GI133" s="25"/>
      <c r="GJ133" s="25"/>
      <c r="GK133" s="25"/>
      <c r="GL133" s="25"/>
      <c r="GM133" s="25"/>
      <c r="GN133" s="25"/>
      <c r="GO133" s="25"/>
      <c r="GP133" s="25"/>
      <c r="GQ133" s="25"/>
      <c r="GR133" s="25"/>
      <c r="GS133" s="25"/>
      <c r="GT133" s="25"/>
      <c r="GU133" s="25"/>
      <c r="GV133" s="25"/>
      <c r="GW133" s="25"/>
      <c r="GX133" s="25"/>
      <c r="GY133" s="25"/>
      <c r="GZ133" s="25"/>
      <c r="HA133" s="25"/>
      <c r="HB133" s="25"/>
      <c r="HC133" s="25"/>
      <c r="HD133" s="25"/>
      <c r="HE133" s="25"/>
      <c r="HF133" s="25"/>
      <c r="HG133" s="25"/>
      <c r="HH133" s="25"/>
      <c r="HI133" s="25"/>
      <c r="HJ133" s="25"/>
      <c r="HK133" s="25"/>
      <c r="HL133" s="25"/>
      <c r="HM133" s="25"/>
      <c r="HN133" s="25"/>
      <c r="HO133" s="25"/>
      <c r="HP133" s="25"/>
      <c r="HQ133" s="25"/>
      <c r="HR133" s="25"/>
      <c r="HS133" s="25"/>
      <c r="HT133" s="25"/>
      <c r="HU133" s="25"/>
      <c r="HV133" s="25"/>
      <c r="HW133" s="25"/>
      <c r="HX133" s="25"/>
      <c r="HY133" s="25"/>
      <c r="HZ133" s="25"/>
      <c r="IA133" s="25"/>
      <c r="IB133" s="25"/>
      <c r="IC133" s="25"/>
      <c r="ID133" s="25"/>
      <c r="IE133" s="25"/>
      <c r="IF133" s="25"/>
    </row>
    <row r="134" spans="11:240" ht="14.25" customHeight="1">
      <c r="K134" s="27"/>
      <c r="M134" s="27"/>
      <c r="O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EM134" s="25"/>
      <c r="EN134" s="25"/>
      <c r="EO134" s="25"/>
      <c r="EP134" s="25"/>
      <c r="EQ134" s="25"/>
      <c r="ER134" s="25"/>
      <c r="ES134" s="25"/>
      <c r="ET134" s="25"/>
      <c r="EU134" s="25"/>
      <c r="EV134" s="25"/>
      <c r="EW134" s="25"/>
      <c r="EX134" s="25"/>
      <c r="EY134" s="25"/>
      <c r="EZ134" s="25"/>
      <c r="FA134" s="25"/>
      <c r="FB134" s="25"/>
      <c r="FC134" s="25"/>
      <c r="FD134" s="25"/>
      <c r="FE134" s="25"/>
      <c r="FF134" s="25"/>
      <c r="FG134" s="25"/>
      <c r="FH134" s="25"/>
      <c r="FI134" s="25"/>
      <c r="FJ134" s="25"/>
      <c r="FK134" s="25"/>
      <c r="FL134" s="25"/>
      <c r="FM134" s="25"/>
      <c r="FN134" s="25"/>
      <c r="FO134" s="25"/>
      <c r="FP134" s="25"/>
      <c r="FQ134" s="25"/>
      <c r="FR134" s="25"/>
      <c r="FS134" s="25"/>
      <c r="FT134" s="25"/>
      <c r="FU134" s="25"/>
      <c r="FV134" s="25"/>
      <c r="FW134" s="25"/>
      <c r="FX134" s="25"/>
      <c r="FY134" s="25"/>
      <c r="FZ134" s="25"/>
      <c r="GA134" s="25"/>
      <c r="GB134" s="25"/>
      <c r="GC134" s="25"/>
      <c r="GD134" s="25"/>
      <c r="GE134" s="25"/>
      <c r="GF134" s="25"/>
      <c r="GG134" s="25"/>
      <c r="GH134" s="25"/>
      <c r="GI134" s="25"/>
      <c r="GJ134" s="25"/>
      <c r="GK134" s="25"/>
      <c r="GL134" s="25"/>
      <c r="GM134" s="25"/>
      <c r="GN134" s="25"/>
      <c r="GO134" s="25"/>
      <c r="GP134" s="25"/>
      <c r="GQ134" s="25"/>
      <c r="GR134" s="25"/>
      <c r="GS134" s="25"/>
      <c r="GT134" s="25"/>
      <c r="GU134" s="25"/>
      <c r="GV134" s="25"/>
      <c r="GW134" s="25"/>
      <c r="GX134" s="25"/>
      <c r="GY134" s="25"/>
      <c r="GZ134" s="25"/>
      <c r="HA134" s="25"/>
      <c r="HB134" s="25"/>
      <c r="HC134" s="25"/>
      <c r="HD134" s="25"/>
      <c r="HE134" s="25"/>
      <c r="HF134" s="25"/>
      <c r="HG134" s="25"/>
      <c r="HH134" s="25"/>
      <c r="HI134" s="25"/>
      <c r="HJ134" s="25"/>
      <c r="HK134" s="25"/>
      <c r="HL134" s="25"/>
      <c r="HM134" s="25"/>
      <c r="HN134" s="25"/>
      <c r="HO134" s="25"/>
      <c r="HP134" s="25"/>
      <c r="HQ134" s="25"/>
      <c r="HR134" s="25"/>
      <c r="HS134" s="25"/>
      <c r="HT134" s="25"/>
      <c r="HU134" s="25"/>
      <c r="HV134" s="25"/>
      <c r="HW134" s="25"/>
      <c r="HX134" s="25"/>
      <c r="HY134" s="25"/>
      <c r="HZ134" s="25"/>
      <c r="IA134" s="25"/>
      <c r="IB134" s="25"/>
      <c r="IC134" s="25"/>
      <c r="ID134" s="25"/>
      <c r="IE134" s="25"/>
      <c r="IF134" s="25"/>
    </row>
    <row r="135" spans="11:240">
      <c r="K135" s="27"/>
      <c r="M135" s="27"/>
      <c r="O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EM135" s="25"/>
      <c r="EN135" s="25"/>
      <c r="EO135" s="25"/>
      <c r="EP135" s="25"/>
      <c r="EQ135" s="25"/>
      <c r="ER135" s="25"/>
      <c r="ES135" s="25"/>
      <c r="ET135" s="25"/>
      <c r="EU135" s="25"/>
      <c r="EV135" s="25"/>
      <c r="EW135" s="25"/>
      <c r="EX135" s="25"/>
      <c r="EY135" s="25"/>
      <c r="EZ135" s="25"/>
      <c r="FA135" s="25"/>
      <c r="FB135" s="25"/>
      <c r="FC135" s="25"/>
      <c r="FD135" s="25"/>
      <c r="FE135" s="25"/>
      <c r="FF135" s="25"/>
      <c r="FG135" s="25"/>
      <c r="FH135" s="25"/>
      <c r="FI135" s="25"/>
      <c r="FJ135" s="25"/>
      <c r="FK135" s="25"/>
      <c r="FL135" s="25"/>
      <c r="FM135" s="25"/>
      <c r="FN135" s="25"/>
      <c r="FO135" s="25"/>
      <c r="FP135" s="25"/>
      <c r="FQ135" s="25"/>
      <c r="FR135" s="25"/>
      <c r="FS135" s="25"/>
      <c r="FT135" s="25"/>
      <c r="FU135" s="25"/>
      <c r="FV135" s="25"/>
      <c r="FW135" s="25"/>
      <c r="FX135" s="25"/>
      <c r="FY135" s="25"/>
      <c r="FZ135" s="25"/>
      <c r="GA135" s="25"/>
      <c r="GB135" s="25"/>
      <c r="GC135" s="25"/>
      <c r="GD135" s="25"/>
      <c r="GE135" s="25"/>
      <c r="GF135" s="25"/>
      <c r="GG135" s="25"/>
      <c r="GH135" s="25"/>
      <c r="GI135" s="25"/>
      <c r="GJ135" s="25"/>
      <c r="GK135" s="25"/>
      <c r="GL135" s="25"/>
      <c r="GM135" s="25"/>
      <c r="GN135" s="25"/>
      <c r="GO135" s="25"/>
      <c r="GP135" s="25"/>
      <c r="GQ135" s="25"/>
      <c r="GR135" s="25"/>
      <c r="GS135" s="25"/>
      <c r="GT135" s="25"/>
      <c r="GU135" s="25"/>
      <c r="GV135" s="25"/>
      <c r="GW135" s="25"/>
      <c r="GX135" s="25"/>
      <c r="GY135" s="25"/>
      <c r="GZ135" s="25"/>
      <c r="HA135" s="25"/>
      <c r="HB135" s="25"/>
      <c r="HC135" s="25"/>
      <c r="HD135" s="25"/>
      <c r="HE135" s="25"/>
      <c r="HF135" s="25"/>
      <c r="HG135" s="25"/>
      <c r="HH135" s="25"/>
      <c r="HI135" s="25"/>
      <c r="HJ135" s="25"/>
      <c r="HK135" s="25"/>
      <c r="HL135" s="25"/>
      <c r="HM135" s="25"/>
      <c r="HN135" s="25"/>
      <c r="HO135" s="25"/>
      <c r="HP135" s="25"/>
      <c r="HQ135" s="25"/>
      <c r="HR135" s="25"/>
      <c r="HS135" s="25"/>
      <c r="HT135" s="25"/>
      <c r="HU135" s="25"/>
      <c r="HV135" s="25"/>
      <c r="HW135" s="25"/>
      <c r="HX135" s="25"/>
      <c r="HY135" s="25"/>
      <c r="HZ135" s="25"/>
      <c r="IA135" s="25"/>
      <c r="IB135" s="25"/>
      <c r="IC135" s="25"/>
      <c r="ID135" s="25"/>
      <c r="IE135" s="25"/>
      <c r="IF135" s="25"/>
    </row>
    <row r="136" spans="11:240">
      <c r="K136" s="27"/>
      <c r="M136" s="27"/>
      <c r="O136" s="27"/>
      <c r="AM136" s="27"/>
      <c r="AN136" s="27"/>
      <c r="AO136" s="27"/>
      <c r="AP136" s="27"/>
      <c r="AQ136" s="27"/>
      <c r="AR136" s="27"/>
      <c r="AS136" s="27"/>
      <c r="AT136" s="27"/>
      <c r="AU136" s="27"/>
      <c r="AV136" s="27"/>
      <c r="AW136" s="27"/>
      <c r="AX136" s="27"/>
      <c r="AY136" s="27"/>
      <c r="AZ136" s="27"/>
      <c r="BA136" s="27"/>
      <c r="BB136" s="27"/>
      <c r="BC136" s="27"/>
      <c r="BD136" s="27"/>
      <c r="BE136" s="27"/>
      <c r="BF136" s="27"/>
      <c r="BG136" s="27"/>
      <c r="BH136" s="27"/>
      <c r="BI136" s="27"/>
      <c r="BJ136" s="27"/>
      <c r="BK136" s="27"/>
      <c r="BL136" s="27"/>
      <c r="BM136" s="27"/>
      <c r="BN136" s="27"/>
      <c r="BO136" s="27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5"/>
      <c r="HA136" s="25"/>
      <c r="HB136" s="25"/>
      <c r="HC136" s="25"/>
      <c r="HD136" s="25"/>
      <c r="HE136" s="25"/>
      <c r="HF136" s="25"/>
      <c r="HG136" s="25"/>
      <c r="HH136" s="25"/>
      <c r="HI136" s="25"/>
      <c r="HJ136" s="25"/>
      <c r="HK136" s="25"/>
      <c r="HL136" s="25"/>
      <c r="HM136" s="25"/>
      <c r="HN136" s="25"/>
      <c r="HO136" s="25"/>
      <c r="HP136" s="25"/>
      <c r="HQ136" s="25"/>
      <c r="HR136" s="25"/>
      <c r="HS136" s="25"/>
      <c r="HT136" s="25"/>
      <c r="HU136" s="25"/>
      <c r="HV136" s="25"/>
      <c r="HW136" s="25"/>
      <c r="HX136" s="25"/>
      <c r="HY136" s="25"/>
      <c r="HZ136" s="25"/>
      <c r="IA136" s="25"/>
      <c r="IB136" s="25"/>
      <c r="IC136" s="25"/>
      <c r="ID136" s="25"/>
      <c r="IE136" s="25"/>
      <c r="IF136" s="25"/>
    </row>
    <row r="137" spans="11:240">
      <c r="K137" s="27"/>
      <c r="M137" s="27"/>
      <c r="O137" s="27"/>
      <c r="AM137" s="27"/>
      <c r="AN137" s="27"/>
      <c r="AO137" s="27"/>
      <c r="AP137" s="27"/>
      <c r="AQ137" s="27"/>
      <c r="AR137" s="27"/>
      <c r="AS137" s="27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5"/>
      <c r="HA137" s="25"/>
      <c r="HB137" s="25"/>
      <c r="HC137" s="25"/>
      <c r="HD137" s="25"/>
      <c r="HE137" s="25"/>
      <c r="HF137" s="25"/>
      <c r="HG137" s="25"/>
      <c r="HH137" s="25"/>
      <c r="HI137" s="25"/>
      <c r="HJ137" s="25"/>
      <c r="HK137" s="25"/>
      <c r="HL137" s="25"/>
      <c r="HM137" s="25"/>
      <c r="HN137" s="25"/>
      <c r="HO137" s="25"/>
      <c r="HP137" s="25"/>
      <c r="HQ137" s="25"/>
      <c r="HR137" s="25"/>
      <c r="HS137" s="25"/>
      <c r="HT137" s="25"/>
      <c r="HU137" s="25"/>
      <c r="HV137" s="25"/>
      <c r="HW137" s="25"/>
      <c r="HX137" s="25"/>
      <c r="HY137" s="25"/>
      <c r="HZ137" s="25"/>
      <c r="IA137" s="25"/>
      <c r="IB137" s="25"/>
      <c r="IC137" s="25"/>
      <c r="ID137" s="25"/>
      <c r="IE137" s="25"/>
      <c r="IF137" s="25"/>
    </row>
    <row r="138" spans="11:240">
      <c r="K138" s="27"/>
      <c r="M138" s="27"/>
      <c r="O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EM138" s="25"/>
      <c r="EN138" s="25"/>
      <c r="EO138" s="25"/>
      <c r="EP138" s="25"/>
      <c r="EQ138" s="25"/>
      <c r="ER138" s="25"/>
      <c r="ES138" s="25"/>
      <c r="ET138" s="25"/>
      <c r="EU138" s="25"/>
      <c r="EV138" s="25"/>
      <c r="EW138" s="25"/>
      <c r="EX138" s="25"/>
      <c r="EY138" s="25"/>
      <c r="EZ138" s="25"/>
      <c r="FA138" s="25"/>
      <c r="FB138" s="25"/>
      <c r="FC138" s="25"/>
      <c r="FD138" s="25"/>
      <c r="FE138" s="25"/>
      <c r="FF138" s="25"/>
      <c r="FG138" s="25"/>
      <c r="FH138" s="25"/>
      <c r="FI138" s="25"/>
      <c r="FJ138" s="25"/>
      <c r="FK138" s="25"/>
      <c r="FL138" s="25"/>
      <c r="FM138" s="25"/>
      <c r="FN138" s="25"/>
      <c r="FO138" s="25"/>
      <c r="FP138" s="25"/>
      <c r="FQ138" s="25"/>
      <c r="FR138" s="25"/>
      <c r="FS138" s="25"/>
      <c r="FT138" s="25"/>
      <c r="FU138" s="25"/>
      <c r="FV138" s="25"/>
      <c r="FW138" s="25"/>
      <c r="FX138" s="25"/>
      <c r="FY138" s="25"/>
      <c r="FZ138" s="25"/>
      <c r="GA138" s="25"/>
      <c r="GB138" s="25"/>
      <c r="GC138" s="25"/>
      <c r="GD138" s="25"/>
      <c r="GE138" s="25"/>
      <c r="GF138" s="25"/>
      <c r="GG138" s="25"/>
      <c r="GH138" s="25"/>
      <c r="GI138" s="25"/>
      <c r="GJ138" s="25"/>
      <c r="GK138" s="25"/>
      <c r="GL138" s="25"/>
      <c r="GM138" s="25"/>
      <c r="GN138" s="25"/>
      <c r="GO138" s="25"/>
      <c r="GP138" s="25"/>
      <c r="GQ138" s="25"/>
      <c r="GR138" s="25"/>
      <c r="GS138" s="25"/>
      <c r="GT138" s="25"/>
      <c r="GU138" s="25"/>
      <c r="GV138" s="25"/>
      <c r="GW138" s="25"/>
      <c r="GX138" s="25"/>
      <c r="GY138" s="25"/>
      <c r="GZ138" s="25"/>
      <c r="HA138" s="25"/>
      <c r="HB138" s="25"/>
      <c r="HC138" s="25"/>
      <c r="HD138" s="25"/>
      <c r="HE138" s="25"/>
      <c r="HF138" s="25"/>
      <c r="HG138" s="25"/>
      <c r="HH138" s="25"/>
      <c r="HI138" s="25"/>
      <c r="HJ138" s="25"/>
      <c r="HK138" s="25"/>
      <c r="HL138" s="25"/>
      <c r="HM138" s="25"/>
      <c r="HN138" s="25"/>
      <c r="HO138" s="25"/>
      <c r="HP138" s="25"/>
      <c r="HQ138" s="25"/>
      <c r="HR138" s="25"/>
      <c r="HS138" s="25"/>
      <c r="HT138" s="25"/>
      <c r="HU138" s="25"/>
      <c r="HV138" s="25"/>
      <c r="HW138" s="25"/>
      <c r="HX138" s="25"/>
      <c r="HY138" s="25"/>
      <c r="HZ138" s="25"/>
      <c r="IA138" s="25"/>
      <c r="IB138" s="25"/>
      <c r="IC138" s="25"/>
      <c r="ID138" s="25"/>
      <c r="IE138" s="25"/>
      <c r="IF138" s="25"/>
    </row>
    <row r="139" spans="11:240" ht="12.75" customHeight="1">
      <c r="K139" s="27"/>
      <c r="M139" s="27"/>
      <c r="O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EM139" s="25"/>
      <c r="EN139" s="25"/>
      <c r="EO139" s="25"/>
      <c r="EP139" s="25"/>
      <c r="EQ139" s="25"/>
      <c r="ER139" s="25"/>
      <c r="ES139" s="25"/>
      <c r="ET139" s="25"/>
      <c r="EU139" s="25"/>
      <c r="EV139" s="25"/>
      <c r="EW139" s="25"/>
      <c r="EX139" s="25"/>
      <c r="EY139" s="25"/>
      <c r="EZ139" s="25"/>
      <c r="FA139" s="25"/>
      <c r="FB139" s="25"/>
      <c r="FC139" s="25"/>
      <c r="FD139" s="25"/>
      <c r="FE139" s="25"/>
      <c r="FF139" s="25"/>
      <c r="FG139" s="25"/>
      <c r="FH139" s="25"/>
      <c r="FI139" s="25"/>
      <c r="FJ139" s="25"/>
      <c r="FK139" s="25"/>
      <c r="FL139" s="25"/>
      <c r="FM139" s="25"/>
      <c r="FN139" s="25"/>
      <c r="FO139" s="25"/>
      <c r="FP139" s="25"/>
      <c r="FQ139" s="25"/>
      <c r="FR139" s="25"/>
      <c r="FS139" s="25"/>
      <c r="FT139" s="25"/>
      <c r="FU139" s="25"/>
      <c r="FV139" s="25"/>
      <c r="FW139" s="25"/>
      <c r="FX139" s="25"/>
      <c r="FY139" s="25"/>
      <c r="FZ139" s="25"/>
      <c r="GA139" s="25"/>
      <c r="GB139" s="25"/>
      <c r="GC139" s="25"/>
      <c r="GD139" s="25"/>
      <c r="GE139" s="25"/>
      <c r="GF139" s="25"/>
      <c r="GG139" s="25"/>
      <c r="GH139" s="25"/>
      <c r="GI139" s="25"/>
      <c r="GJ139" s="25"/>
      <c r="GK139" s="25"/>
      <c r="GL139" s="25"/>
      <c r="GM139" s="25"/>
      <c r="GN139" s="25"/>
      <c r="GO139" s="25"/>
      <c r="GP139" s="25"/>
      <c r="GQ139" s="25"/>
      <c r="GR139" s="25"/>
      <c r="GS139" s="25"/>
      <c r="GT139" s="25"/>
      <c r="GU139" s="25"/>
      <c r="GV139" s="25"/>
      <c r="GW139" s="25"/>
      <c r="GX139" s="25"/>
      <c r="GY139" s="25"/>
      <c r="GZ139" s="25"/>
      <c r="HA139" s="25"/>
      <c r="HB139" s="25"/>
      <c r="HC139" s="25"/>
      <c r="HD139" s="25"/>
      <c r="HE139" s="25"/>
      <c r="HF139" s="25"/>
      <c r="HG139" s="25"/>
      <c r="HH139" s="25"/>
      <c r="HI139" s="25"/>
      <c r="HJ139" s="25"/>
      <c r="HK139" s="25"/>
      <c r="HL139" s="25"/>
      <c r="HM139" s="25"/>
      <c r="HN139" s="25"/>
      <c r="HO139" s="25"/>
      <c r="HP139" s="25"/>
      <c r="HQ139" s="25"/>
      <c r="HR139" s="25"/>
      <c r="HS139" s="25"/>
      <c r="HT139" s="25"/>
      <c r="HU139" s="25"/>
      <c r="HV139" s="25"/>
      <c r="HW139" s="25"/>
      <c r="HX139" s="25"/>
      <c r="HY139" s="25"/>
      <c r="HZ139" s="25"/>
      <c r="IA139" s="25"/>
      <c r="IB139" s="25"/>
      <c r="IC139" s="25"/>
      <c r="ID139" s="25"/>
      <c r="IE139" s="25"/>
      <c r="IF139" s="25"/>
    </row>
    <row r="140" spans="11:240" ht="12.75" customHeight="1">
      <c r="K140" s="27"/>
      <c r="M140" s="27"/>
      <c r="O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EM140" s="25"/>
      <c r="EN140" s="25"/>
      <c r="EO140" s="25"/>
      <c r="EP140" s="25"/>
      <c r="EQ140" s="25"/>
      <c r="ER140" s="25"/>
      <c r="ES140" s="25"/>
      <c r="ET140" s="25"/>
      <c r="EU140" s="25"/>
      <c r="EV140" s="25"/>
      <c r="EW140" s="25"/>
      <c r="EX140" s="25"/>
      <c r="EY140" s="25"/>
      <c r="EZ140" s="25"/>
      <c r="FA140" s="25"/>
      <c r="FB140" s="25"/>
      <c r="FC140" s="25"/>
      <c r="FD140" s="25"/>
      <c r="FE140" s="25"/>
      <c r="FF140" s="25"/>
      <c r="FG140" s="25"/>
      <c r="FH140" s="25"/>
      <c r="FI140" s="25"/>
      <c r="FJ140" s="25"/>
      <c r="FK140" s="25"/>
      <c r="FL140" s="25"/>
      <c r="FM140" s="25"/>
      <c r="FN140" s="25"/>
      <c r="FO140" s="25"/>
      <c r="FP140" s="25"/>
      <c r="FQ140" s="25"/>
      <c r="FR140" s="25"/>
      <c r="FS140" s="25"/>
      <c r="FT140" s="25"/>
      <c r="FU140" s="25"/>
      <c r="FV140" s="25"/>
      <c r="FW140" s="25"/>
      <c r="FX140" s="25"/>
      <c r="FY140" s="25"/>
      <c r="FZ140" s="25"/>
      <c r="GA140" s="25"/>
      <c r="GB140" s="25"/>
      <c r="GC140" s="25"/>
      <c r="GD140" s="25"/>
      <c r="GE140" s="25"/>
      <c r="GF140" s="25"/>
      <c r="GG140" s="25"/>
      <c r="GH140" s="25"/>
      <c r="GI140" s="25"/>
      <c r="GJ140" s="25"/>
      <c r="GK140" s="25"/>
      <c r="GL140" s="25"/>
      <c r="GM140" s="25"/>
      <c r="GN140" s="25"/>
      <c r="GO140" s="25"/>
      <c r="GP140" s="25"/>
      <c r="GQ140" s="25"/>
      <c r="GR140" s="25"/>
      <c r="GS140" s="25"/>
      <c r="GT140" s="25"/>
      <c r="GU140" s="25"/>
      <c r="GV140" s="25"/>
      <c r="GW140" s="25"/>
      <c r="GX140" s="25"/>
      <c r="GY140" s="25"/>
      <c r="GZ140" s="25"/>
      <c r="HA140" s="25"/>
      <c r="HB140" s="25"/>
      <c r="HC140" s="25"/>
      <c r="HD140" s="25"/>
      <c r="HE140" s="25"/>
      <c r="HF140" s="25"/>
      <c r="HG140" s="25"/>
      <c r="HH140" s="25"/>
      <c r="HI140" s="25"/>
      <c r="HJ140" s="25"/>
      <c r="HK140" s="25"/>
      <c r="HL140" s="25"/>
      <c r="HM140" s="25"/>
      <c r="HN140" s="25"/>
      <c r="HO140" s="25"/>
      <c r="HP140" s="25"/>
      <c r="HQ140" s="25"/>
      <c r="HR140" s="25"/>
      <c r="HS140" s="25"/>
      <c r="HT140" s="25"/>
      <c r="HU140" s="25"/>
      <c r="HV140" s="25"/>
      <c r="HW140" s="25"/>
      <c r="HX140" s="25"/>
      <c r="HY140" s="25"/>
      <c r="HZ140" s="25"/>
      <c r="IA140" s="25"/>
      <c r="IB140" s="25"/>
      <c r="IC140" s="25"/>
      <c r="ID140" s="25"/>
      <c r="IE140" s="25"/>
      <c r="IF140" s="25"/>
    </row>
    <row r="141" spans="11:240" ht="12.75" customHeight="1">
      <c r="K141" s="27"/>
      <c r="M141" s="27"/>
      <c r="O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EM141" s="25"/>
      <c r="EN141" s="25"/>
      <c r="EO141" s="25"/>
      <c r="EP141" s="25"/>
      <c r="EQ141" s="25"/>
      <c r="ER141" s="25"/>
      <c r="ES141" s="25"/>
      <c r="ET141" s="25"/>
      <c r="EU141" s="25"/>
      <c r="EV141" s="25"/>
      <c r="EW141" s="25"/>
      <c r="EX141" s="25"/>
      <c r="EY141" s="25"/>
      <c r="EZ141" s="25"/>
      <c r="FA141" s="25"/>
      <c r="FB141" s="25"/>
      <c r="FC141" s="25"/>
      <c r="FD141" s="25"/>
      <c r="FE141" s="25"/>
      <c r="FF141" s="25"/>
      <c r="FG141" s="25"/>
      <c r="FH141" s="25"/>
      <c r="FI141" s="25"/>
      <c r="FJ141" s="25"/>
      <c r="FK141" s="25"/>
      <c r="FL141" s="25"/>
      <c r="FM141" s="25"/>
      <c r="FN141" s="25"/>
      <c r="FO141" s="25"/>
      <c r="FP141" s="25"/>
      <c r="FQ141" s="25"/>
      <c r="FR141" s="25"/>
      <c r="FS141" s="25"/>
      <c r="FT141" s="25"/>
      <c r="FU141" s="25"/>
      <c r="FV141" s="25"/>
      <c r="FW141" s="25"/>
      <c r="FX141" s="25"/>
      <c r="FY141" s="25"/>
      <c r="FZ141" s="25"/>
      <c r="GA141" s="25"/>
      <c r="GB141" s="25"/>
      <c r="GC141" s="25"/>
      <c r="GD141" s="25"/>
      <c r="GE141" s="25"/>
      <c r="GF141" s="25"/>
      <c r="GG141" s="25"/>
      <c r="GH141" s="25"/>
      <c r="GI141" s="25"/>
      <c r="GJ141" s="25"/>
      <c r="GK141" s="25"/>
      <c r="GL141" s="25"/>
      <c r="GM141" s="25"/>
      <c r="GN141" s="25"/>
      <c r="GO141" s="25"/>
      <c r="GP141" s="25"/>
      <c r="GQ141" s="25"/>
      <c r="GR141" s="25"/>
      <c r="GS141" s="25"/>
      <c r="GT141" s="25"/>
      <c r="GU141" s="25"/>
      <c r="GV141" s="25"/>
      <c r="GW141" s="25"/>
      <c r="GX141" s="25"/>
      <c r="GY141" s="25"/>
      <c r="GZ141" s="25"/>
      <c r="HA141" s="25"/>
      <c r="HB141" s="25"/>
      <c r="HC141" s="25"/>
      <c r="HD141" s="25"/>
      <c r="HE141" s="25"/>
      <c r="HF141" s="25"/>
      <c r="HG141" s="25"/>
      <c r="HH141" s="25"/>
      <c r="HI141" s="25"/>
      <c r="HJ141" s="25"/>
      <c r="HK141" s="25"/>
      <c r="HL141" s="25"/>
      <c r="HM141" s="25"/>
      <c r="HN141" s="25"/>
      <c r="HO141" s="25"/>
      <c r="HP141" s="25"/>
      <c r="HQ141" s="25"/>
      <c r="HR141" s="25"/>
      <c r="HS141" s="25"/>
      <c r="HT141" s="25"/>
      <c r="HU141" s="25"/>
      <c r="HV141" s="25"/>
      <c r="HW141" s="25"/>
      <c r="HX141" s="25"/>
      <c r="HY141" s="25"/>
      <c r="HZ141" s="25"/>
      <c r="IA141" s="25"/>
      <c r="IB141" s="25"/>
      <c r="IC141" s="25"/>
      <c r="ID141" s="25"/>
      <c r="IE141" s="25"/>
      <c r="IF141" s="25"/>
    </row>
    <row r="142" spans="11:240" ht="12.75" customHeight="1">
      <c r="K142" s="27"/>
      <c r="M142" s="27"/>
      <c r="O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EM142" s="25"/>
      <c r="EN142" s="25"/>
      <c r="EO142" s="25"/>
      <c r="EP142" s="25"/>
      <c r="EQ142" s="25"/>
      <c r="ER142" s="25"/>
      <c r="ES142" s="25"/>
      <c r="ET142" s="25"/>
      <c r="EU142" s="25"/>
      <c r="EV142" s="25"/>
      <c r="EW142" s="25"/>
      <c r="EX142" s="25"/>
      <c r="EY142" s="25"/>
      <c r="EZ142" s="25"/>
      <c r="FA142" s="25"/>
      <c r="FB142" s="25"/>
      <c r="FC142" s="25"/>
      <c r="FD142" s="25"/>
      <c r="FE142" s="25"/>
      <c r="FF142" s="25"/>
      <c r="FG142" s="25"/>
      <c r="FH142" s="25"/>
      <c r="FI142" s="25"/>
      <c r="FJ142" s="25"/>
      <c r="FK142" s="25"/>
      <c r="FL142" s="25"/>
      <c r="FM142" s="25"/>
      <c r="FN142" s="25"/>
      <c r="FO142" s="25"/>
      <c r="FP142" s="25"/>
      <c r="FQ142" s="25"/>
      <c r="FR142" s="25"/>
      <c r="FS142" s="25"/>
      <c r="FT142" s="25"/>
      <c r="FU142" s="25"/>
      <c r="FV142" s="25"/>
      <c r="FW142" s="25"/>
      <c r="FX142" s="25"/>
      <c r="FY142" s="25"/>
      <c r="FZ142" s="25"/>
      <c r="GA142" s="25"/>
      <c r="GB142" s="25"/>
      <c r="GC142" s="25"/>
      <c r="GD142" s="25"/>
      <c r="GE142" s="25"/>
      <c r="GF142" s="25"/>
      <c r="GG142" s="25"/>
      <c r="GH142" s="25"/>
      <c r="GI142" s="25"/>
      <c r="GJ142" s="25"/>
      <c r="GK142" s="25"/>
      <c r="GL142" s="25"/>
      <c r="GM142" s="25"/>
      <c r="GN142" s="25"/>
      <c r="GO142" s="25"/>
      <c r="GP142" s="25"/>
      <c r="GQ142" s="25"/>
      <c r="GR142" s="25"/>
      <c r="GS142" s="25"/>
      <c r="GT142" s="25"/>
      <c r="GU142" s="25"/>
      <c r="GV142" s="25"/>
      <c r="GW142" s="25"/>
      <c r="GX142" s="25"/>
      <c r="GY142" s="25"/>
      <c r="GZ142" s="25"/>
      <c r="HA142" s="25"/>
      <c r="HB142" s="25"/>
      <c r="HC142" s="25"/>
      <c r="HD142" s="25"/>
      <c r="HE142" s="25"/>
      <c r="HF142" s="25"/>
      <c r="HG142" s="25"/>
      <c r="HH142" s="25"/>
      <c r="HI142" s="25"/>
      <c r="HJ142" s="25"/>
      <c r="HK142" s="25"/>
      <c r="HL142" s="25"/>
      <c r="HM142" s="25"/>
      <c r="HN142" s="25"/>
      <c r="HO142" s="25"/>
      <c r="HP142" s="25"/>
      <c r="HQ142" s="25"/>
      <c r="HR142" s="25"/>
      <c r="HS142" s="25"/>
      <c r="HT142" s="25"/>
      <c r="HU142" s="25"/>
      <c r="HV142" s="25"/>
      <c r="HW142" s="25"/>
      <c r="HX142" s="25"/>
      <c r="HY142" s="25"/>
      <c r="HZ142" s="25"/>
      <c r="IA142" s="25"/>
      <c r="IB142" s="25"/>
      <c r="IC142" s="25"/>
      <c r="ID142" s="25"/>
      <c r="IE142" s="25"/>
      <c r="IF142" s="25"/>
    </row>
    <row r="143" spans="11:240" ht="12.75" customHeight="1">
      <c r="K143" s="27"/>
      <c r="M143" s="27"/>
      <c r="O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EM143" s="25"/>
      <c r="EN143" s="25"/>
      <c r="EO143" s="25"/>
      <c r="EP143" s="25"/>
      <c r="EQ143" s="25"/>
      <c r="ER143" s="25"/>
      <c r="ES143" s="25"/>
      <c r="ET143" s="25"/>
      <c r="EU143" s="25"/>
      <c r="EV143" s="25"/>
      <c r="EW143" s="25"/>
      <c r="EX143" s="25"/>
      <c r="EY143" s="25"/>
      <c r="EZ143" s="25"/>
      <c r="FA143" s="25"/>
      <c r="FB143" s="25"/>
      <c r="FC143" s="25"/>
      <c r="FD143" s="25"/>
      <c r="FE143" s="25"/>
      <c r="FF143" s="25"/>
      <c r="FG143" s="25"/>
      <c r="FH143" s="25"/>
      <c r="FI143" s="25"/>
      <c r="FJ143" s="25"/>
      <c r="FK143" s="25"/>
      <c r="FL143" s="25"/>
      <c r="FM143" s="25"/>
      <c r="FN143" s="25"/>
      <c r="FO143" s="25"/>
      <c r="FP143" s="25"/>
      <c r="FQ143" s="25"/>
      <c r="FR143" s="25"/>
      <c r="FS143" s="25"/>
      <c r="FT143" s="25"/>
      <c r="FU143" s="25"/>
      <c r="FV143" s="25"/>
      <c r="FW143" s="25"/>
      <c r="FX143" s="25"/>
      <c r="FY143" s="25"/>
      <c r="FZ143" s="25"/>
      <c r="GA143" s="25"/>
      <c r="GB143" s="25"/>
      <c r="GC143" s="25"/>
      <c r="GD143" s="25"/>
      <c r="GE143" s="25"/>
      <c r="GF143" s="25"/>
      <c r="GG143" s="25"/>
      <c r="GH143" s="25"/>
      <c r="GI143" s="25"/>
      <c r="GJ143" s="25"/>
      <c r="GK143" s="25"/>
      <c r="GL143" s="25"/>
      <c r="GM143" s="25"/>
      <c r="GN143" s="25"/>
      <c r="GO143" s="25"/>
      <c r="GP143" s="25"/>
      <c r="GQ143" s="25"/>
      <c r="GR143" s="25"/>
      <c r="GS143" s="25"/>
      <c r="GT143" s="25"/>
      <c r="GU143" s="25"/>
      <c r="GV143" s="25"/>
      <c r="GW143" s="25"/>
      <c r="GX143" s="25"/>
      <c r="GY143" s="25"/>
      <c r="GZ143" s="25"/>
      <c r="HA143" s="25"/>
      <c r="HB143" s="25"/>
      <c r="HC143" s="25"/>
      <c r="HD143" s="25"/>
      <c r="HE143" s="25"/>
      <c r="HF143" s="25"/>
      <c r="HG143" s="25"/>
      <c r="HH143" s="25"/>
      <c r="HI143" s="25"/>
      <c r="HJ143" s="25"/>
      <c r="HK143" s="25"/>
      <c r="HL143" s="25"/>
      <c r="HM143" s="25"/>
      <c r="HN143" s="25"/>
      <c r="HO143" s="25"/>
      <c r="HP143" s="25"/>
      <c r="HQ143" s="25"/>
      <c r="HR143" s="25"/>
      <c r="HS143" s="25"/>
      <c r="HT143" s="25"/>
      <c r="HU143" s="25"/>
      <c r="HV143" s="25"/>
      <c r="HW143" s="25"/>
      <c r="HX143" s="25"/>
      <c r="HY143" s="25"/>
      <c r="HZ143" s="25"/>
      <c r="IA143" s="25"/>
      <c r="IB143" s="25"/>
      <c r="IC143" s="25"/>
      <c r="ID143" s="25"/>
      <c r="IE143" s="25"/>
      <c r="IF143" s="25"/>
    </row>
    <row r="144" spans="11:240" ht="12.75" customHeight="1">
      <c r="K144" s="27"/>
      <c r="M144" s="27"/>
      <c r="O144" s="27"/>
      <c r="AM144" s="27"/>
      <c r="AN144" s="27"/>
      <c r="AO144" s="27"/>
      <c r="AP144" s="27"/>
      <c r="AQ144" s="27"/>
      <c r="AR144" s="27"/>
      <c r="AS144" s="27"/>
      <c r="AT144" s="27"/>
      <c r="AU144" s="27"/>
      <c r="AV144" s="27"/>
      <c r="AW144" s="27"/>
      <c r="AX144" s="27"/>
      <c r="AY144" s="27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EM144" s="25"/>
      <c r="EN144" s="25"/>
      <c r="EO144" s="25"/>
      <c r="EP144" s="25"/>
      <c r="EQ144" s="25"/>
      <c r="ER144" s="25"/>
      <c r="ES144" s="25"/>
      <c r="ET144" s="25"/>
      <c r="EU144" s="25"/>
      <c r="EV144" s="25"/>
      <c r="EW144" s="25"/>
      <c r="EX144" s="25"/>
      <c r="EY144" s="25"/>
      <c r="EZ144" s="25"/>
      <c r="FA144" s="25"/>
      <c r="FB144" s="25"/>
      <c r="FC144" s="25"/>
      <c r="FD144" s="25"/>
      <c r="FE144" s="25"/>
      <c r="FF144" s="25"/>
      <c r="FG144" s="25"/>
      <c r="FH144" s="25"/>
      <c r="FI144" s="25"/>
      <c r="FJ144" s="25"/>
      <c r="FK144" s="25"/>
      <c r="FL144" s="25"/>
      <c r="FM144" s="25"/>
      <c r="FN144" s="25"/>
      <c r="FO144" s="25"/>
      <c r="FP144" s="25"/>
      <c r="FQ144" s="25"/>
      <c r="FR144" s="25"/>
      <c r="FS144" s="25"/>
      <c r="FT144" s="25"/>
      <c r="FU144" s="25"/>
      <c r="FV144" s="25"/>
      <c r="FW144" s="25"/>
      <c r="FX144" s="25"/>
      <c r="FY144" s="25"/>
      <c r="FZ144" s="25"/>
      <c r="GA144" s="25"/>
      <c r="GB144" s="25"/>
      <c r="GC144" s="25"/>
      <c r="GD144" s="25"/>
      <c r="GE144" s="25"/>
      <c r="GF144" s="25"/>
      <c r="GG144" s="25"/>
      <c r="GH144" s="25"/>
      <c r="GI144" s="25"/>
      <c r="GJ144" s="25"/>
      <c r="GK144" s="25"/>
      <c r="GL144" s="25"/>
      <c r="GM144" s="25"/>
      <c r="GN144" s="25"/>
      <c r="GO144" s="25"/>
      <c r="GP144" s="25"/>
      <c r="GQ144" s="25"/>
      <c r="GR144" s="25"/>
      <c r="GS144" s="25"/>
      <c r="GT144" s="25"/>
      <c r="GU144" s="25"/>
      <c r="GV144" s="25"/>
      <c r="GW144" s="25"/>
      <c r="GX144" s="25"/>
      <c r="GY144" s="25"/>
      <c r="GZ144" s="25"/>
      <c r="HA144" s="25"/>
      <c r="HB144" s="25"/>
      <c r="HC144" s="25"/>
      <c r="HD144" s="25"/>
      <c r="HE144" s="25"/>
      <c r="HF144" s="25"/>
      <c r="HG144" s="25"/>
      <c r="HH144" s="25"/>
      <c r="HI144" s="25"/>
      <c r="HJ144" s="25"/>
      <c r="HK144" s="25"/>
      <c r="HL144" s="25"/>
      <c r="HM144" s="25"/>
      <c r="HN144" s="25"/>
      <c r="HO144" s="25"/>
      <c r="HP144" s="25"/>
      <c r="HQ144" s="25"/>
      <c r="HR144" s="25"/>
      <c r="HS144" s="25"/>
      <c r="HT144" s="25"/>
      <c r="HU144" s="25"/>
      <c r="HV144" s="25"/>
      <c r="HW144" s="25"/>
      <c r="HX144" s="25"/>
      <c r="HY144" s="25"/>
      <c r="HZ144" s="25"/>
      <c r="IA144" s="25"/>
      <c r="IB144" s="25"/>
      <c r="IC144" s="25"/>
      <c r="ID144" s="25"/>
      <c r="IE144" s="25"/>
      <c r="IF144" s="25"/>
    </row>
    <row r="145" spans="11:240" ht="12.75" customHeight="1">
      <c r="K145" s="27"/>
      <c r="M145" s="27"/>
      <c r="O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EM145" s="25"/>
      <c r="EN145" s="25"/>
      <c r="EO145" s="25"/>
      <c r="EP145" s="25"/>
      <c r="EQ145" s="25"/>
      <c r="ER145" s="25"/>
      <c r="ES145" s="25"/>
      <c r="ET145" s="25"/>
      <c r="EU145" s="25"/>
      <c r="EV145" s="25"/>
      <c r="EW145" s="25"/>
      <c r="EX145" s="25"/>
      <c r="EY145" s="25"/>
      <c r="EZ145" s="25"/>
      <c r="FA145" s="25"/>
      <c r="FB145" s="25"/>
      <c r="FC145" s="25"/>
      <c r="FD145" s="25"/>
      <c r="FE145" s="25"/>
      <c r="FF145" s="25"/>
      <c r="FG145" s="25"/>
      <c r="FH145" s="25"/>
      <c r="FI145" s="25"/>
      <c r="FJ145" s="25"/>
      <c r="FK145" s="25"/>
      <c r="FL145" s="25"/>
      <c r="FM145" s="25"/>
      <c r="FN145" s="25"/>
      <c r="FO145" s="25"/>
      <c r="FP145" s="25"/>
      <c r="FQ145" s="25"/>
      <c r="FR145" s="25"/>
      <c r="FS145" s="25"/>
      <c r="FT145" s="25"/>
      <c r="FU145" s="25"/>
      <c r="FV145" s="25"/>
      <c r="FW145" s="25"/>
      <c r="FX145" s="25"/>
      <c r="FY145" s="25"/>
      <c r="FZ145" s="25"/>
      <c r="GA145" s="25"/>
      <c r="GB145" s="25"/>
      <c r="GC145" s="25"/>
      <c r="GD145" s="25"/>
      <c r="GE145" s="25"/>
      <c r="GF145" s="25"/>
      <c r="GG145" s="25"/>
      <c r="GH145" s="25"/>
      <c r="GI145" s="25"/>
      <c r="GJ145" s="25"/>
      <c r="GK145" s="25"/>
      <c r="GL145" s="25"/>
      <c r="GM145" s="25"/>
      <c r="GN145" s="25"/>
      <c r="GO145" s="25"/>
      <c r="GP145" s="25"/>
      <c r="GQ145" s="25"/>
      <c r="GR145" s="25"/>
      <c r="GS145" s="25"/>
      <c r="GT145" s="25"/>
      <c r="GU145" s="25"/>
      <c r="GV145" s="25"/>
      <c r="GW145" s="25"/>
      <c r="GX145" s="25"/>
      <c r="GY145" s="25"/>
      <c r="GZ145" s="25"/>
      <c r="HA145" s="25"/>
      <c r="HB145" s="25"/>
      <c r="HC145" s="25"/>
      <c r="HD145" s="25"/>
      <c r="HE145" s="25"/>
      <c r="HF145" s="25"/>
      <c r="HG145" s="25"/>
      <c r="HH145" s="25"/>
      <c r="HI145" s="25"/>
      <c r="HJ145" s="25"/>
      <c r="HK145" s="25"/>
      <c r="HL145" s="25"/>
      <c r="HM145" s="25"/>
      <c r="HN145" s="25"/>
      <c r="HO145" s="25"/>
      <c r="HP145" s="25"/>
      <c r="HQ145" s="25"/>
      <c r="HR145" s="25"/>
      <c r="HS145" s="25"/>
      <c r="HT145" s="25"/>
      <c r="HU145" s="25"/>
      <c r="HV145" s="25"/>
      <c r="HW145" s="25"/>
      <c r="HX145" s="25"/>
      <c r="HY145" s="25"/>
      <c r="HZ145" s="25"/>
      <c r="IA145" s="25"/>
      <c r="IB145" s="25"/>
      <c r="IC145" s="25"/>
      <c r="ID145" s="25"/>
      <c r="IE145" s="25"/>
      <c r="IF145" s="25"/>
    </row>
    <row r="146" spans="11:240" ht="12.75" customHeight="1">
      <c r="K146" s="27"/>
      <c r="M146" s="27"/>
      <c r="O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27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  <c r="BO146" s="27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EM146" s="25"/>
      <c r="EN146" s="25"/>
      <c r="EO146" s="25"/>
      <c r="EP146" s="25"/>
      <c r="EQ146" s="25"/>
      <c r="ER146" s="25"/>
      <c r="ES146" s="25"/>
      <c r="ET146" s="25"/>
      <c r="EU146" s="25"/>
      <c r="EV146" s="25"/>
      <c r="EW146" s="25"/>
      <c r="EX146" s="25"/>
      <c r="EY146" s="25"/>
      <c r="EZ146" s="25"/>
      <c r="FA146" s="25"/>
      <c r="FB146" s="25"/>
      <c r="FC146" s="25"/>
      <c r="FD146" s="25"/>
      <c r="FE146" s="25"/>
      <c r="FF146" s="25"/>
      <c r="FG146" s="25"/>
      <c r="FH146" s="25"/>
      <c r="FI146" s="25"/>
      <c r="FJ146" s="25"/>
      <c r="FK146" s="25"/>
      <c r="FL146" s="25"/>
      <c r="FM146" s="25"/>
      <c r="FN146" s="25"/>
      <c r="FO146" s="25"/>
      <c r="FP146" s="25"/>
      <c r="FQ146" s="25"/>
      <c r="FR146" s="25"/>
      <c r="FS146" s="25"/>
      <c r="FT146" s="25"/>
      <c r="FU146" s="25"/>
      <c r="FV146" s="25"/>
      <c r="FW146" s="25"/>
      <c r="FX146" s="25"/>
      <c r="FY146" s="25"/>
      <c r="FZ146" s="25"/>
      <c r="GA146" s="25"/>
      <c r="GB146" s="25"/>
      <c r="GC146" s="25"/>
      <c r="GD146" s="25"/>
      <c r="GE146" s="25"/>
      <c r="GF146" s="25"/>
      <c r="GG146" s="25"/>
      <c r="GH146" s="25"/>
      <c r="GI146" s="25"/>
      <c r="GJ146" s="25"/>
      <c r="GK146" s="25"/>
      <c r="GL146" s="25"/>
      <c r="GM146" s="25"/>
      <c r="GN146" s="25"/>
      <c r="GO146" s="25"/>
      <c r="GP146" s="25"/>
      <c r="GQ146" s="25"/>
      <c r="GR146" s="25"/>
      <c r="GS146" s="25"/>
      <c r="GT146" s="25"/>
      <c r="GU146" s="25"/>
      <c r="GV146" s="25"/>
      <c r="GW146" s="25"/>
      <c r="GX146" s="25"/>
      <c r="GY146" s="25"/>
      <c r="GZ146" s="25"/>
      <c r="HA146" s="25"/>
      <c r="HB146" s="25"/>
      <c r="HC146" s="25"/>
      <c r="HD146" s="25"/>
      <c r="HE146" s="25"/>
      <c r="HF146" s="25"/>
      <c r="HG146" s="25"/>
      <c r="HH146" s="25"/>
      <c r="HI146" s="25"/>
      <c r="HJ146" s="25"/>
      <c r="HK146" s="25"/>
      <c r="HL146" s="25"/>
      <c r="HM146" s="25"/>
      <c r="HN146" s="25"/>
      <c r="HO146" s="25"/>
      <c r="HP146" s="25"/>
      <c r="HQ146" s="25"/>
      <c r="HR146" s="25"/>
      <c r="HS146" s="25"/>
      <c r="HT146" s="25"/>
      <c r="HU146" s="25"/>
      <c r="HV146" s="25"/>
      <c r="HW146" s="25"/>
      <c r="HX146" s="25"/>
      <c r="HY146" s="25"/>
      <c r="HZ146" s="25"/>
      <c r="IA146" s="25"/>
      <c r="IB146" s="25"/>
      <c r="IC146" s="25"/>
      <c r="ID146" s="25"/>
      <c r="IE146" s="25"/>
      <c r="IF146" s="25"/>
    </row>
    <row r="147" spans="11:240" ht="12.75" customHeight="1">
      <c r="K147" s="27"/>
      <c r="M147" s="27"/>
      <c r="O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  <c r="BO147" s="27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EM147" s="25"/>
      <c r="EN147" s="25"/>
      <c r="EO147" s="25"/>
      <c r="EP147" s="25"/>
      <c r="EQ147" s="25"/>
      <c r="ER147" s="25"/>
      <c r="ES147" s="25"/>
      <c r="ET147" s="25"/>
      <c r="EU147" s="25"/>
      <c r="EV147" s="25"/>
      <c r="EW147" s="25"/>
      <c r="EX147" s="25"/>
      <c r="EY147" s="25"/>
      <c r="EZ147" s="25"/>
      <c r="FA147" s="25"/>
      <c r="FB147" s="25"/>
      <c r="FC147" s="25"/>
      <c r="FD147" s="25"/>
      <c r="FE147" s="25"/>
      <c r="FF147" s="25"/>
      <c r="FG147" s="25"/>
      <c r="FH147" s="25"/>
      <c r="FI147" s="25"/>
      <c r="FJ147" s="25"/>
      <c r="FK147" s="25"/>
      <c r="FL147" s="25"/>
      <c r="FM147" s="25"/>
      <c r="FN147" s="25"/>
      <c r="FO147" s="25"/>
      <c r="FP147" s="25"/>
      <c r="FQ147" s="25"/>
      <c r="FR147" s="25"/>
      <c r="FS147" s="25"/>
      <c r="FT147" s="25"/>
      <c r="FU147" s="25"/>
      <c r="FV147" s="25"/>
      <c r="FW147" s="25"/>
      <c r="FX147" s="25"/>
      <c r="FY147" s="25"/>
      <c r="FZ147" s="25"/>
      <c r="GA147" s="25"/>
      <c r="GB147" s="25"/>
      <c r="GC147" s="25"/>
      <c r="GD147" s="25"/>
      <c r="GE147" s="25"/>
      <c r="GF147" s="25"/>
      <c r="GG147" s="25"/>
      <c r="GH147" s="25"/>
      <c r="GI147" s="25"/>
      <c r="GJ147" s="25"/>
      <c r="GK147" s="25"/>
      <c r="GL147" s="25"/>
      <c r="GM147" s="25"/>
      <c r="GN147" s="25"/>
      <c r="GO147" s="25"/>
      <c r="GP147" s="25"/>
      <c r="GQ147" s="25"/>
      <c r="GR147" s="25"/>
      <c r="GS147" s="25"/>
      <c r="GT147" s="25"/>
      <c r="GU147" s="25"/>
      <c r="GV147" s="25"/>
      <c r="GW147" s="25"/>
      <c r="GX147" s="25"/>
      <c r="GY147" s="25"/>
      <c r="GZ147" s="25"/>
      <c r="HA147" s="25"/>
      <c r="HB147" s="25"/>
      <c r="HC147" s="25"/>
      <c r="HD147" s="25"/>
      <c r="HE147" s="25"/>
      <c r="HF147" s="25"/>
      <c r="HG147" s="25"/>
      <c r="HH147" s="25"/>
      <c r="HI147" s="25"/>
      <c r="HJ147" s="25"/>
      <c r="HK147" s="25"/>
      <c r="HL147" s="25"/>
      <c r="HM147" s="25"/>
      <c r="HN147" s="25"/>
      <c r="HO147" s="25"/>
      <c r="HP147" s="25"/>
      <c r="HQ147" s="25"/>
      <c r="HR147" s="25"/>
      <c r="HS147" s="25"/>
      <c r="HT147" s="25"/>
      <c r="HU147" s="25"/>
      <c r="HV147" s="25"/>
      <c r="HW147" s="25"/>
      <c r="HX147" s="25"/>
      <c r="HY147" s="25"/>
      <c r="HZ147" s="25"/>
      <c r="IA147" s="25"/>
      <c r="IB147" s="25"/>
      <c r="IC147" s="25"/>
      <c r="ID147" s="25"/>
      <c r="IE147" s="25"/>
      <c r="IF147" s="25"/>
    </row>
    <row r="148" spans="11:240" ht="12.75" customHeight="1">
      <c r="K148" s="27"/>
      <c r="M148" s="27"/>
      <c r="O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EM148" s="25"/>
      <c r="EN148" s="25"/>
      <c r="EO148" s="25"/>
      <c r="EP148" s="25"/>
      <c r="EQ148" s="25"/>
      <c r="ER148" s="25"/>
      <c r="ES148" s="25"/>
      <c r="ET148" s="25"/>
      <c r="EU148" s="25"/>
      <c r="EV148" s="25"/>
      <c r="EW148" s="25"/>
      <c r="EX148" s="25"/>
      <c r="EY148" s="25"/>
      <c r="EZ148" s="25"/>
      <c r="FA148" s="25"/>
      <c r="FB148" s="25"/>
      <c r="FC148" s="25"/>
      <c r="FD148" s="25"/>
      <c r="FE148" s="25"/>
      <c r="FF148" s="25"/>
      <c r="FG148" s="25"/>
      <c r="FH148" s="25"/>
      <c r="FI148" s="25"/>
      <c r="FJ148" s="25"/>
      <c r="FK148" s="25"/>
      <c r="FL148" s="25"/>
      <c r="FM148" s="25"/>
      <c r="FN148" s="25"/>
      <c r="FO148" s="25"/>
      <c r="FP148" s="25"/>
      <c r="FQ148" s="25"/>
      <c r="FR148" s="25"/>
      <c r="FS148" s="25"/>
      <c r="FT148" s="25"/>
      <c r="FU148" s="25"/>
      <c r="FV148" s="25"/>
      <c r="FW148" s="25"/>
      <c r="FX148" s="25"/>
      <c r="FY148" s="25"/>
      <c r="FZ148" s="25"/>
      <c r="GA148" s="25"/>
      <c r="GB148" s="25"/>
      <c r="GC148" s="25"/>
      <c r="GD148" s="25"/>
      <c r="GE148" s="25"/>
      <c r="GF148" s="25"/>
      <c r="GG148" s="25"/>
      <c r="GH148" s="25"/>
      <c r="GI148" s="25"/>
      <c r="GJ148" s="25"/>
      <c r="GK148" s="25"/>
      <c r="GL148" s="25"/>
      <c r="GM148" s="25"/>
      <c r="GN148" s="25"/>
      <c r="GO148" s="25"/>
      <c r="GP148" s="25"/>
      <c r="GQ148" s="25"/>
      <c r="GR148" s="25"/>
      <c r="GS148" s="25"/>
      <c r="GT148" s="25"/>
      <c r="GU148" s="25"/>
      <c r="GV148" s="25"/>
      <c r="GW148" s="25"/>
      <c r="GX148" s="25"/>
      <c r="GY148" s="25"/>
      <c r="GZ148" s="25"/>
      <c r="HA148" s="25"/>
      <c r="HB148" s="25"/>
      <c r="HC148" s="25"/>
      <c r="HD148" s="25"/>
      <c r="HE148" s="25"/>
      <c r="HF148" s="25"/>
      <c r="HG148" s="25"/>
      <c r="HH148" s="25"/>
      <c r="HI148" s="25"/>
      <c r="HJ148" s="25"/>
      <c r="HK148" s="25"/>
      <c r="HL148" s="25"/>
      <c r="HM148" s="25"/>
      <c r="HN148" s="25"/>
      <c r="HO148" s="25"/>
      <c r="HP148" s="25"/>
      <c r="HQ148" s="25"/>
      <c r="HR148" s="25"/>
      <c r="HS148" s="25"/>
      <c r="HT148" s="25"/>
      <c r="HU148" s="25"/>
      <c r="HV148" s="25"/>
      <c r="HW148" s="25"/>
      <c r="HX148" s="25"/>
      <c r="HY148" s="25"/>
      <c r="HZ148" s="25"/>
      <c r="IA148" s="25"/>
      <c r="IB148" s="25"/>
      <c r="IC148" s="25"/>
      <c r="ID148" s="25"/>
      <c r="IE148" s="25"/>
      <c r="IF148" s="25"/>
    </row>
    <row r="149" spans="11:240" ht="12.75" customHeight="1">
      <c r="K149" s="27"/>
      <c r="M149" s="27"/>
      <c r="O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27"/>
      <c r="BF149" s="27"/>
      <c r="BG149" s="27"/>
      <c r="BH149" s="27"/>
      <c r="BI149" s="27"/>
      <c r="BJ149" s="27"/>
      <c r="BK149" s="27"/>
      <c r="BL149" s="27"/>
      <c r="BM149" s="27"/>
      <c r="BN149" s="27"/>
      <c r="BO149" s="27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  <c r="FX149" s="25"/>
      <c r="FY149" s="25"/>
      <c r="FZ149" s="25"/>
      <c r="GA149" s="25"/>
      <c r="GB149" s="25"/>
      <c r="GC149" s="25"/>
      <c r="GD149" s="25"/>
      <c r="GE149" s="25"/>
      <c r="GF149" s="25"/>
      <c r="GG149" s="25"/>
      <c r="GH149" s="25"/>
      <c r="GI149" s="25"/>
      <c r="GJ149" s="25"/>
      <c r="GK149" s="25"/>
      <c r="GL149" s="25"/>
      <c r="GM149" s="25"/>
      <c r="GN149" s="25"/>
      <c r="GO149" s="25"/>
      <c r="GP149" s="25"/>
      <c r="GQ149" s="25"/>
      <c r="GR149" s="25"/>
      <c r="GS149" s="25"/>
      <c r="GT149" s="25"/>
      <c r="GU149" s="25"/>
      <c r="GV149" s="25"/>
      <c r="GW149" s="25"/>
      <c r="GX149" s="25"/>
      <c r="GY149" s="25"/>
      <c r="GZ149" s="25"/>
      <c r="HA149" s="25"/>
      <c r="HB149" s="25"/>
      <c r="HC149" s="25"/>
      <c r="HD149" s="25"/>
      <c r="HE149" s="25"/>
      <c r="HF149" s="25"/>
      <c r="HG149" s="25"/>
      <c r="HH149" s="25"/>
      <c r="HI149" s="25"/>
      <c r="HJ149" s="25"/>
      <c r="HK149" s="25"/>
      <c r="HL149" s="25"/>
      <c r="HM149" s="25"/>
      <c r="HN149" s="25"/>
      <c r="HO149" s="25"/>
      <c r="HP149" s="25"/>
      <c r="HQ149" s="25"/>
      <c r="HR149" s="25"/>
      <c r="HS149" s="25"/>
      <c r="HT149" s="25"/>
      <c r="HU149" s="25"/>
      <c r="HV149" s="25"/>
      <c r="HW149" s="25"/>
      <c r="HX149" s="25"/>
      <c r="HY149" s="25"/>
      <c r="HZ149" s="25"/>
      <c r="IA149" s="25"/>
      <c r="IB149" s="25"/>
      <c r="IC149" s="25"/>
      <c r="ID149" s="25"/>
      <c r="IE149" s="25"/>
      <c r="IF149" s="25"/>
    </row>
    <row r="150" spans="11:240" ht="12.75" customHeight="1">
      <c r="K150" s="27"/>
      <c r="M150" s="27"/>
      <c r="O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  <c r="FX150" s="25"/>
      <c r="FY150" s="25"/>
      <c r="FZ150" s="25"/>
      <c r="GA150" s="25"/>
      <c r="GB150" s="25"/>
      <c r="GC150" s="25"/>
      <c r="GD150" s="25"/>
      <c r="GE150" s="25"/>
      <c r="GF150" s="25"/>
      <c r="GG150" s="25"/>
      <c r="GH150" s="25"/>
      <c r="GI150" s="25"/>
      <c r="GJ150" s="25"/>
      <c r="GK150" s="25"/>
      <c r="GL150" s="25"/>
      <c r="GM150" s="25"/>
      <c r="GN150" s="25"/>
      <c r="GO150" s="25"/>
      <c r="GP150" s="25"/>
      <c r="GQ150" s="25"/>
      <c r="GR150" s="25"/>
      <c r="GS150" s="25"/>
      <c r="GT150" s="25"/>
      <c r="GU150" s="25"/>
      <c r="GV150" s="25"/>
      <c r="GW150" s="25"/>
      <c r="GX150" s="25"/>
      <c r="GY150" s="25"/>
      <c r="GZ150" s="25"/>
      <c r="HA150" s="25"/>
      <c r="HB150" s="25"/>
      <c r="HC150" s="25"/>
      <c r="HD150" s="25"/>
      <c r="HE150" s="25"/>
      <c r="HF150" s="25"/>
      <c r="HG150" s="25"/>
      <c r="HH150" s="25"/>
      <c r="HI150" s="25"/>
      <c r="HJ150" s="25"/>
      <c r="HK150" s="25"/>
      <c r="HL150" s="25"/>
      <c r="HM150" s="25"/>
      <c r="HN150" s="25"/>
      <c r="HO150" s="25"/>
      <c r="HP150" s="25"/>
      <c r="HQ150" s="25"/>
      <c r="HR150" s="25"/>
      <c r="HS150" s="25"/>
      <c r="HT150" s="25"/>
      <c r="HU150" s="25"/>
      <c r="HV150" s="25"/>
      <c r="HW150" s="25"/>
      <c r="HX150" s="25"/>
      <c r="HY150" s="25"/>
      <c r="HZ150" s="25"/>
      <c r="IA150" s="25"/>
      <c r="IB150" s="25"/>
      <c r="IC150" s="25"/>
      <c r="ID150" s="25"/>
      <c r="IE150" s="25"/>
      <c r="IF150" s="25"/>
    </row>
    <row r="151" spans="11:240" ht="12.75" customHeight="1">
      <c r="K151" s="27"/>
      <c r="M151" s="27"/>
      <c r="O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  <c r="BO151" s="27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  <c r="FX151" s="25"/>
      <c r="FY151" s="25"/>
      <c r="FZ151" s="25"/>
      <c r="GA151" s="25"/>
      <c r="GB151" s="25"/>
      <c r="GC151" s="25"/>
      <c r="GD151" s="25"/>
      <c r="GE151" s="25"/>
      <c r="GF151" s="25"/>
      <c r="GG151" s="25"/>
      <c r="GH151" s="25"/>
      <c r="GI151" s="25"/>
      <c r="GJ151" s="25"/>
      <c r="GK151" s="25"/>
      <c r="GL151" s="25"/>
      <c r="GM151" s="25"/>
      <c r="GN151" s="25"/>
      <c r="GO151" s="25"/>
      <c r="GP151" s="25"/>
      <c r="GQ151" s="25"/>
      <c r="GR151" s="25"/>
      <c r="GS151" s="25"/>
      <c r="GT151" s="25"/>
      <c r="GU151" s="25"/>
      <c r="GV151" s="25"/>
      <c r="GW151" s="25"/>
      <c r="GX151" s="25"/>
      <c r="GY151" s="25"/>
      <c r="GZ151" s="25"/>
      <c r="HA151" s="25"/>
      <c r="HB151" s="25"/>
      <c r="HC151" s="25"/>
      <c r="HD151" s="25"/>
      <c r="HE151" s="25"/>
      <c r="HF151" s="25"/>
      <c r="HG151" s="25"/>
      <c r="HH151" s="25"/>
      <c r="HI151" s="25"/>
      <c r="HJ151" s="25"/>
      <c r="HK151" s="25"/>
      <c r="HL151" s="25"/>
      <c r="HM151" s="25"/>
      <c r="HN151" s="25"/>
      <c r="HO151" s="25"/>
      <c r="HP151" s="25"/>
      <c r="HQ151" s="25"/>
      <c r="HR151" s="25"/>
      <c r="HS151" s="25"/>
      <c r="HT151" s="25"/>
      <c r="HU151" s="25"/>
      <c r="HV151" s="25"/>
      <c r="HW151" s="25"/>
      <c r="HX151" s="25"/>
      <c r="HY151" s="25"/>
      <c r="HZ151" s="25"/>
      <c r="IA151" s="25"/>
      <c r="IB151" s="25"/>
      <c r="IC151" s="25"/>
      <c r="ID151" s="25"/>
      <c r="IE151" s="25"/>
      <c r="IF151" s="25"/>
    </row>
    <row r="152" spans="11:240" ht="12.75" customHeight="1">
      <c r="K152" s="27"/>
      <c r="M152" s="27"/>
      <c r="O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  <c r="FX152" s="25"/>
      <c r="FY152" s="25"/>
      <c r="FZ152" s="25"/>
      <c r="GA152" s="25"/>
      <c r="GB152" s="25"/>
      <c r="GC152" s="25"/>
      <c r="GD152" s="25"/>
      <c r="GE152" s="25"/>
      <c r="GF152" s="25"/>
      <c r="GG152" s="25"/>
      <c r="GH152" s="25"/>
      <c r="GI152" s="25"/>
      <c r="GJ152" s="25"/>
      <c r="GK152" s="25"/>
      <c r="GL152" s="25"/>
      <c r="GM152" s="25"/>
      <c r="GN152" s="25"/>
      <c r="GO152" s="25"/>
      <c r="GP152" s="25"/>
      <c r="GQ152" s="25"/>
      <c r="GR152" s="25"/>
      <c r="GS152" s="25"/>
      <c r="GT152" s="25"/>
      <c r="GU152" s="25"/>
      <c r="GV152" s="25"/>
      <c r="GW152" s="25"/>
      <c r="GX152" s="25"/>
      <c r="GY152" s="25"/>
      <c r="GZ152" s="25"/>
      <c r="HA152" s="25"/>
      <c r="HB152" s="25"/>
      <c r="HC152" s="25"/>
      <c r="HD152" s="25"/>
      <c r="HE152" s="25"/>
      <c r="HF152" s="25"/>
      <c r="HG152" s="25"/>
      <c r="HH152" s="25"/>
      <c r="HI152" s="25"/>
      <c r="HJ152" s="25"/>
      <c r="HK152" s="25"/>
      <c r="HL152" s="25"/>
      <c r="HM152" s="25"/>
      <c r="HN152" s="25"/>
      <c r="HO152" s="25"/>
      <c r="HP152" s="25"/>
      <c r="HQ152" s="25"/>
      <c r="HR152" s="25"/>
      <c r="HS152" s="25"/>
      <c r="HT152" s="25"/>
      <c r="HU152" s="25"/>
      <c r="HV152" s="25"/>
      <c r="HW152" s="25"/>
      <c r="HX152" s="25"/>
      <c r="HY152" s="25"/>
      <c r="HZ152" s="25"/>
      <c r="IA152" s="25"/>
      <c r="IB152" s="25"/>
      <c r="IC152" s="25"/>
      <c r="ID152" s="25"/>
      <c r="IE152" s="25"/>
      <c r="IF152" s="25"/>
    </row>
    <row r="153" spans="11:240" ht="12.75" customHeight="1">
      <c r="K153" s="27"/>
      <c r="M153" s="27"/>
      <c r="O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  <c r="FX153" s="25"/>
      <c r="FY153" s="25"/>
      <c r="FZ153" s="25"/>
      <c r="GA153" s="25"/>
      <c r="GB153" s="25"/>
      <c r="GC153" s="25"/>
      <c r="GD153" s="25"/>
      <c r="GE153" s="25"/>
      <c r="GF153" s="25"/>
      <c r="GG153" s="25"/>
      <c r="GH153" s="25"/>
      <c r="GI153" s="25"/>
      <c r="GJ153" s="25"/>
      <c r="GK153" s="25"/>
      <c r="GL153" s="25"/>
      <c r="GM153" s="25"/>
      <c r="GN153" s="25"/>
      <c r="GO153" s="25"/>
      <c r="GP153" s="25"/>
      <c r="GQ153" s="25"/>
      <c r="GR153" s="25"/>
      <c r="GS153" s="25"/>
      <c r="GT153" s="25"/>
      <c r="GU153" s="25"/>
      <c r="GV153" s="25"/>
      <c r="GW153" s="25"/>
      <c r="GX153" s="25"/>
      <c r="GY153" s="25"/>
      <c r="GZ153" s="25"/>
      <c r="HA153" s="25"/>
      <c r="HB153" s="25"/>
      <c r="HC153" s="25"/>
      <c r="HD153" s="25"/>
      <c r="HE153" s="25"/>
      <c r="HF153" s="25"/>
      <c r="HG153" s="25"/>
      <c r="HH153" s="25"/>
      <c r="HI153" s="25"/>
      <c r="HJ153" s="25"/>
      <c r="HK153" s="25"/>
      <c r="HL153" s="25"/>
      <c r="HM153" s="25"/>
      <c r="HN153" s="25"/>
      <c r="HO153" s="25"/>
      <c r="HP153" s="25"/>
      <c r="HQ153" s="25"/>
      <c r="HR153" s="25"/>
      <c r="HS153" s="25"/>
      <c r="HT153" s="25"/>
      <c r="HU153" s="25"/>
      <c r="HV153" s="25"/>
      <c r="HW153" s="25"/>
      <c r="HX153" s="25"/>
      <c r="HY153" s="25"/>
      <c r="HZ153" s="25"/>
      <c r="IA153" s="25"/>
      <c r="IB153" s="25"/>
      <c r="IC153" s="25"/>
      <c r="ID153" s="25"/>
      <c r="IE153" s="25"/>
      <c r="IF153" s="25"/>
    </row>
    <row r="154" spans="11:240" ht="12.75" customHeight="1">
      <c r="K154" s="27"/>
      <c r="M154" s="27"/>
      <c r="O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  <c r="FX154" s="25"/>
      <c r="FY154" s="25"/>
      <c r="FZ154" s="25"/>
      <c r="GA154" s="25"/>
      <c r="GB154" s="25"/>
      <c r="GC154" s="25"/>
      <c r="GD154" s="25"/>
      <c r="GE154" s="25"/>
      <c r="GF154" s="25"/>
      <c r="GG154" s="25"/>
      <c r="GH154" s="25"/>
      <c r="GI154" s="25"/>
      <c r="GJ154" s="25"/>
      <c r="GK154" s="25"/>
      <c r="GL154" s="25"/>
      <c r="GM154" s="25"/>
      <c r="GN154" s="25"/>
      <c r="GO154" s="25"/>
      <c r="GP154" s="25"/>
      <c r="GQ154" s="25"/>
      <c r="GR154" s="25"/>
      <c r="GS154" s="25"/>
      <c r="GT154" s="25"/>
      <c r="GU154" s="25"/>
      <c r="GV154" s="25"/>
      <c r="GW154" s="25"/>
      <c r="GX154" s="25"/>
      <c r="GY154" s="25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</row>
    <row r="155" spans="11:240" ht="12.75" customHeight="1">
      <c r="K155" s="27"/>
      <c r="M155" s="27"/>
      <c r="O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  <c r="BO155" s="27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  <c r="FX155" s="25"/>
      <c r="FY155" s="25"/>
      <c r="FZ155" s="25"/>
      <c r="GA155" s="25"/>
      <c r="GB155" s="25"/>
      <c r="GC155" s="25"/>
      <c r="GD155" s="25"/>
      <c r="GE155" s="25"/>
      <c r="GF155" s="25"/>
      <c r="GG155" s="25"/>
      <c r="GH155" s="25"/>
      <c r="GI155" s="25"/>
      <c r="GJ155" s="25"/>
      <c r="GK155" s="25"/>
      <c r="GL155" s="25"/>
      <c r="GM155" s="25"/>
      <c r="GN155" s="25"/>
      <c r="GO155" s="25"/>
      <c r="GP155" s="25"/>
      <c r="GQ155" s="25"/>
      <c r="GR155" s="25"/>
      <c r="GS155" s="25"/>
      <c r="GT155" s="25"/>
      <c r="GU155" s="25"/>
      <c r="GV155" s="25"/>
      <c r="GW155" s="25"/>
      <c r="GX155" s="25"/>
      <c r="GY155" s="25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</row>
    <row r="156" spans="11:240" ht="12.75" customHeight="1">
      <c r="K156" s="27"/>
      <c r="M156" s="27"/>
      <c r="O156" s="27"/>
      <c r="AM156" s="27"/>
      <c r="AN156" s="27"/>
      <c r="AO156" s="27"/>
      <c r="AP156" s="27"/>
      <c r="AQ156" s="27"/>
      <c r="AR156" s="27"/>
      <c r="AS156" s="27"/>
      <c r="AT156" s="27"/>
      <c r="AU156" s="27"/>
      <c r="AV156" s="27"/>
      <c r="AW156" s="27"/>
      <c r="AX156" s="27"/>
      <c r="AY156" s="27"/>
      <c r="AZ156" s="27"/>
      <c r="BA156" s="27"/>
      <c r="BB156" s="27"/>
      <c r="BC156" s="27"/>
      <c r="BD156" s="27"/>
      <c r="BE156" s="27"/>
      <c r="BF156" s="27"/>
      <c r="BG156" s="27"/>
      <c r="BH156" s="27"/>
      <c r="BI156" s="27"/>
      <c r="BJ156" s="27"/>
      <c r="BK156" s="27"/>
      <c r="BL156" s="27"/>
      <c r="BM156" s="27"/>
      <c r="BN156" s="27"/>
      <c r="BO156" s="27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  <c r="FX156" s="25"/>
      <c r="FY156" s="25"/>
      <c r="FZ156" s="25"/>
      <c r="GA156" s="25"/>
      <c r="GB156" s="25"/>
      <c r="GC156" s="25"/>
      <c r="GD156" s="25"/>
      <c r="GE156" s="25"/>
      <c r="GF156" s="25"/>
      <c r="GG156" s="25"/>
      <c r="GH156" s="25"/>
      <c r="GI156" s="25"/>
      <c r="GJ156" s="25"/>
      <c r="GK156" s="25"/>
      <c r="GL156" s="25"/>
      <c r="GM156" s="25"/>
      <c r="GN156" s="25"/>
      <c r="GO156" s="25"/>
      <c r="GP156" s="25"/>
      <c r="GQ156" s="25"/>
      <c r="GR156" s="25"/>
      <c r="GS156" s="25"/>
      <c r="GT156" s="25"/>
      <c r="GU156" s="25"/>
      <c r="GV156" s="25"/>
      <c r="GW156" s="25"/>
      <c r="GX156" s="25"/>
      <c r="GY156" s="25"/>
      <c r="GZ156" s="25"/>
      <c r="HA156" s="25"/>
      <c r="HB156" s="25"/>
      <c r="HC156" s="25"/>
      <c r="HD156" s="25"/>
      <c r="HE156" s="25"/>
      <c r="HF156" s="25"/>
      <c r="HG156" s="25"/>
      <c r="HH156" s="25"/>
      <c r="HI156" s="25"/>
      <c r="HJ156" s="25"/>
      <c r="HK156" s="25"/>
      <c r="HL156" s="25"/>
      <c r="HM156" s="25"/>
      <c r="HN156" s="25"/>
      <c r="HO156" s="25"/>
      <c r="HP156" s="25"/>
      <c r="HQ156" s="25"/>
      <c r="HR156" s="25"/>
      <c r="HS156" s="25"/>
      <c r="HT156" s="25"/>
      <c r="HU156" s="25"/>
      <c r="HV156" s="25"/>
      <c r="HW156" s="25"/>
      <c r="HX156" s="25"/>
      <c r="HY156" s="25"/>
      <c r="HZ156" s="25"/>
      <c r="IA156" s="25"/>
      <c r="IB156" s="25"/>
      <c r="IC156" s="25"/>
      <c r="ID156" s="25"/>
      <c r="IE156" s="25"/>
      <c r="IF156" s="25"/>
    </row>
    <row r="157" spans="11:240" ht="12.75" customHeight="1">
      <c r="K157" s="27"/>
      <c r="M157" s="27"/>
      <c r="O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27"/>
      <c r="BN157" s="27"/>
      <c r="BO157" s="27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EM157" s="25"/>
      <c r="EN157" s="25"/>
      <c r="EO157" s="25"/>
      <c r="EP157" s="25"/>
      <c r="EQ157" s="25"/>
      <c r="ER157" s="25"/>
      <c r="ES157" s="25"/>
      <c r="ET157" s="25"/>
      <c r="EU157" s="25"/>
      <c r="EV157" s="25"/>
      <c r="EW157" s="25"/>
      <c r="EX157" s="25"/>
      <c r="EY157" s="25"/>
      <c r="EZ157" s="25"/>
      <c r="FA157" s="25"/>
      <c r="FB157" s="25"/>
      <c r="FC157" s="25"/>
      <c r="FD157" s="25"/>
      <c r="FE157" s="25"/>
      <c r="FF157" s="25"/>
      <c r="FG157" s="25"/>
      <c r="FH157" s="25"/>
      <c r="FI157" s="25"/>
      <c r="FJ157" s="25"/>
      <c r="FK157" s="25"/>
      <c r="FL157" s="25"/>
      <c r="FM157" s="25"/>
      <c r="FN157" s="25"/>
      <c r="FO157" s="25"/>
      <c r="FP157" s="25"/>
      <c r="FQ157" s="25"/>
      <c r="FR157" s="25"/>
      <c r="FS157" s="25"/>
      <c r="FT157" s="25"/>
      <c r="FU157" s="25"/>
      <c r="FV157" s="25"/>
      <c r="FW157" s="25"/>
      <c r="FX157" s="25"/>
      <c r="FY157" s="25"/>
      <c r="FZ157" s="25"/>
      <c r="GA157" s="25"/>
      <c r="GB157" s="25"/>
      <c r="GC157" s="25"/>
      <c r="GD157" s="25"/>
      <c r="GE157" s="25"/>
      <c r="GF157" s="25"/>
      <c r="GG157" s="25"/>
      <c r="GH157" s="25"/>
      <c r="GI157" s="25"/>
      <c r="GJ157" s="25"/>
      <c r="GK157" s="25"/>
      <c r="GL157" s="25"/>
      <c r="GM157" s="25"/>
      <c r="GN157" s="25"/>
      <c r="GO157" s="25"/>
      <c r="GP157" s="25"/>
      <c r="GQ157" s="25"/>
      <c r="GR157" s="25"/>
      <c r="GS157" s="25"/>
      <c r="GT157" s="25"/>
      <c r="GU157" s="25"/>
      <c r="GV157" s="25"/>
      <c r="GW157" s="25"/>
      <c r="GX157" s="25"/>
      <c r="GY157" s="25"/>
      <c r="GZ157" s="25"/>
      <c r="HA157" s="25"/>
      <c r="HB157" s="25"/>
      <c r="HC157" s="25"/>
      <c r="HD157" s="25"/>
      <c r="HE157" s="25"/>
      <c r="HF157" s="25"/>
      <c r="HG157" s="25"/>
      <c r="HH157" s="25"/>
      <c r="HI157" s="25"/>
      <c r="HJ157" s="25"/>
      <c r="HK157" s="25"/>
      <c r="HL157" s="25"/>
      <c r="HM157" s="25"/>
      <c r="HN157" s="25"/>
      <c r="HO157" s="25"/>
      <c r="HP157" s="25"/>
      <c r="HQ157" s="25"/>
      <c r="HR157" s="25"/>
      <c r="HS157" s="25"/>
      <c r="HT157" s="25"/>
      <c r="HU157" s="25"/>
      <c r="HV157" s="25"/>
      <c r="HW157" s="25"/>
      <c r="HX157" s="25"/>
      <c r="HY157" s="25"/>
      <c r="HZ157" s="25"/>
      <c r="IA157" s="25"/>
      <c r="IB157" s="25"/>
      <c r="IC157" s="25"/>
      <c r="ID157" s="25"/>
      <c r="IE157" s="25"/>
      <c r="IF157" s="25"/>
    </row>
    <row r="158" spans="11:240" ht="12.75" customHeight="1">
      <c r="K158" s="27"/>
      <c r="M158" s="27"/>
      <c r="O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EM158" s="25"/>
      <c r="EN158" s="25"/>
      <c r="EO158" s="25"/>
      <c r="EP158" s="25"/>
      <c r="EQ158" s="25"/>
      <c r="ER158" s="25"/>
      <c r="ES158" s="25"/>
      <c r="ET158" s="25"/>
      <c r="EU158" s="25"/>
      <c r="EV158" s="25"/>
      <c r="EW158" s="25"/>
      <c r="EX158" s="25"/>
      <c r="EY158" s="25"/>
      <c r="EZ158" s="25"/>
      <c r="FA158" s="25"/>
      <c r="FB158" s="25"/>
      <c r="FC158" s="25"/>
      <c r="FD158" s="25"/>
      <c r="FE158" s="25"/>
      <c r="FF158" s="25"/>
      <c r="FG158" s="25"/>
      <c r="FH158" s="25"/>
      <c r="FI158" s="25"/>
      <c r="FJ158" s="25"/>
      <c r="FK158" s="25"/>
      <c r="FL158" s="25"/>
      <c r="FM158" s="25"/>
      <c r="FN158" s="25"/>
      <c r="FO158" s="25"/>
      <c r="FP158" s="25"/>
      <c r="FQ158" s="25"/>
      <c r="FR158" s="25"/>
      <c r="FS158" s="25"/>
      <c r="FT158" s="25"/>
      <c r="FU158" s="25"/>
      <c r="FV158" s="25"/>
      <c r="FW158" s="25"/>
      <c r="FX158" s="25"/>
      <c r="FY158" s="25"/>
      <c r="FZ158" s="25"/>
      <c r="GA158" s="25"/>
      <c r="GB158" s="25"/>
      <c r="GC158" s="25"/>
      <c r="GD158" s="25"/>
      <c r="GE158" s="25"/>
      <c r="GF158" s="25"/>
      <c r="GG158" s="25"/>
      <c r="GH158" s="25"/>
      <c r="GI158" s="25"/>
      <c r="GJ158" s="25"/>
      <c r="GK158" s="25"/>
      <c r="GL158" s="25"/>
      <c r="GM158" s="25"/>
      <c r="GN158" s="25"/>
      <c r="GO158" s="25"/>
      <c r="GP158" s="25"/>
      <c r="GQ158" s="25"/>
      <c r="GR158" s="25"/>
      <c r="GS158" s="25"/>
      <c r="GT158" s="25"/>
      <c r="GU158" s="25"/>
      <c r="GV158" s="25"/>
      <c r="GW158" s="25"/>
      <c r="GX158" s="25"/>
      <c r="GY158" s="25"/>
      <c r="GZ158" s="25"/>
      <c r="HA158" s="25"/>
      <c r="HB158" s="25"/>
      <c r="HC158" s="25"/>
      <c r="HD158" s="25"/>
      <c r="HE158" s="25"/>
      <c r="HF158" s="25"/>
      <c r="HG158" s="25"/>
      <c r="HH158" s="25"/>
      <c r="HI158" s="25"/>
      <c r="HJ158" s="25"/>
      <c r="HK158" s="25"/>
      <c r="HL158" s="25"/>
      <c r="HM158" s="25"/>
      <c r="HN158" s="25"/>
      <c r="HO158" s="25"/>
      <c r="HP158" s="25"/>
      <c r="HQ158" s="25"/>
      <c r="HR158" s="25"/>
      <c r="HS158" s="25"/>
      <c r="HT158" s="25"/>
      <c r="HU158" s="25"/>
      <c r="HV158" s="25"/>
      <c r="HW158" s="25"/>
      <c r="HX158" s="25"/>
      <c r="HY158" s="25"/>
      <c r="HZ158" s="25"/>
      <c r="IA158" s="25"/>
      <c r="IB158" s="25"/>
      <c r="IC158" s="25"/>
      <c r="ID158" s="25"/>
      <c r="IE158" s="25"/>
      <c r="IF158" s="25"/>
    </row>
    <row r="159" spans="11:240" ht="12.75" customHeight="1">
      <c r="K159" s="27"/>
      <c r="M159" s="27"/>
      <c r="O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5"/>
      <c r="BQ159" s="25"/>
      <c r="BR159" s="25"/>
      <c r="BS159" s="25"/>
      <c r="BT159" s="25"/>
      <c r="BU159" s="25"/>
      <c r="BV159" s="25"/>
      <c r="BW159" s="25"/>
      <c r="BX159" s="25"/>
      <c r="BY159" s="25"/>
      <c r="BZ159" s="25"/>
      <c r="CA159" s="25"/>
      <c r="CB159" s="25"/>
      <c r="CC159" s="25"/>
      <c r="CD159" s="25"/>
      <c r="CE159" s="25"/>
      <c r="CF159" s="25"/>
      <c r="EM159" s="25"/>
      <c r="EN159" s="25"/>
      <c r="EO159" s="25"/>
      <c r="EP159" s="25"/>
      <c r="EQ159" s="25"/>
      <c r="ER159" s="25"/>
      <c r="ES159" s="25"/>
      <c r="ET159" s="25"/>
      <c r="EU159" s="25"/>
      <c r="EV159" s="25"/>
      <c r="EW159" s="25"/>
      <c r="EX159" s="25"/>
      <c r="EY159" s="25"/>
      <c r="EZ159" s="25"/>
      <c r="FA159" s="25"/>
      <c r="FB159" s="25"/>
      <c r="FC159" s="25"/>
      <c r="FD159" s="25"/>
      <c r="FE159" s="25"/>
      <c r="FF159" s="25"/>
      <c r="FG159" s="25"/>
      <c r="FH159" s="25"/>
      <c r="FI159" s="25"/>
      <c r="FJ159" s="25"/>
      <c r="FK159" s="25"/>
      <c r="FL159" s="25"/>
      <c r="FM159" s="25"/>
      <c r="FN159" s="25"/>
      <c r="FO159" s="25"/>
      <c r="FP159" s="25"/>
      <c r="FQ159" s="25"/>
      <c r="FR159" s="25"/>
      <c r="FS159" s="25"/>
      <c r="FT159" s="25"/>
      <c r="FU159" s="25"/>
      <c r="FV159" s="25"/>
      <c r="FW159" s="25"/>
      <c r="FX159" s="25"/>
      <c r="FY159" s="25"/>
      <c r="FZ159" s="25"/>
      <c r="GA159" s="25"/>
      <c r="GB159" s="25"/>
      <c r="GC159" s="25"/>
      <c r="GD159" s="25"/>
      <c r="GE159" s="25"/>
      <c r="GF159" s="25"/>
      <c r="GG159" s="25"/>
      <c r="GH159" s="25"/>
      <c r="GI159" s="25"/>
      <c r="GJ159" s="25"/>
      <c r="GK159" s="25"/>
      <c r="GL159" s="25"/>
      <c r="GM159" s="25"/>
      <c r="GN159" s="25"/>
      <c r="GO159" s="25"/>
      <c r="GP159" s="25"/>
      <c r="GQ159" s="25"/>
      <c r="GR159" s="25"/>
      <c r="GS159" s="25"/>
      <c r="GT159" s="25"/>
      <c r="GU159" s="25"/>
      <c r="GV159" s="25"/>
      <c r="GW159" s="25"/>
      <c r="GX159" s="25"/>
      <c r="GY159" s="25"/>
      <c r="GZ159" s="25"/>
      <c r="HA159" s="25"/>
      <c r="HB159" s="25"/>
      <c r="HC159" s="25"/>
      <c r="HD159" s="25"/>
      <c r="HE159" s="25"/>
      <c r="HF159" s="25"/>
      <c r="HG159" s="25"/>
      <c r="HH159" s="25"/>
      <c r="HI159" s="25"/>
      <c r="HJ159" s="25"/>
      <c r="HK159" s="25"/>
      <c r="HL159" s="25"/>
      <c r="HM159" s="25"/>
      <c r="HN159" s="25"/>
      <c r="HO159" s="25"/>
      <c r="HP159" s="25"/>
      <c r="HQ159" s="25"/>
      <c r="HR159" s="25"/>
      <c r="HS159" s="25"/>
      <c r="HT159" s="25"/>
      <c r="HU159" s="25"/>
      <c r="HV159" s="25"/>
      <c r="HW159" s="25"/>
      <c r="HX159" s="25"/>
      <c r="HY159" s="25"/>
      <c r="HZ159" s="25"/>
      <c r="IA159" s="25"/>
      <c r="IB159" s="25"/>
      <c r="IC159" s="25"/>
      <c r="ID159" s="25"/>
      <c r="IE159" s="25"/>
      <c r="IF159" s="25"/>
    </row>
    <row r="160" spans="11:240" ht="12.75" customHeight="1">
      <c r="K160" s="27"/>
      <c r="M160" s="27"/>
      <c r="O160" s="27"/>
      <c r="AM160" s="27"/>
      <c r="AN160" s="27"/>
      <c r="AO160" s="27"/>
      <c r="AP160" s="27"/>
      <c r="AQ160" s="27"/>
      <c r="AR160" s="27"/>
      <c r="AS160" s="27"/>
      <c r="AT160" s="27"/>
      <c r="AU160" s="27"/>
      <c r="AV160" s="27"/>
      <c r="AW160" s="27"/>
      <c r="AX160" s="27"/>
      <c r="AY160" s="27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5"/>
      <c r="BQ160" s="25"/>
      <c r="BR160" s="25"/>
      <c r="BS160" s="25"/>
      <c r="BT160" s="25"/>
      <c r="BU160" s="25"/>
      <c r="BV160" s="25"/>
      <c r="BW160" s="25"/>
      <c r="BX160" s="25"/>
      <c r="BY160" s="25"/>
      <c r="BZ160" s="25"/>
      <c r="CA160" s="25"/>
      <c r="CB160" s="25"/>
      <c r="CC160" s="25"/>
      <c r="CD160" s="25"/>
      <c r="CE160" s="25"/>
      <c r="CF160" s="25"/>
      <c r="EM160" s="25"/>
      <c r="EN160" s="25"/>
      <c r="EO160" s="25"/>
      <c r="EP160" s="25"/>
      <c r="EQ160" s="25"/>
      <c r="ER160" s="25"/>
      <c r="ES160" s="25"/>
      <c r="ET160" s="25"/>
      <c r="EU160" s="25"/>
      <c r="EV160" s="25"/>
      <c r="EW160" s="25"/>
      <c r="EX160" s="25"/>
      <c r="EY160" s="25"/>
      <c r="EZ160" s="25"/>
      <c r="FA160" s="25"/>
      <c r="FB160" s="25"/>
      <c r="FC160" s="25"/>
      <c r="FD160" s="25"/>
      <c r="FE160" s="25"/>
      <c r="FF160" s="25"/>
      <c r="FG160" s="25"/>
      <c r="FH160" s="25"/>
      <c r="FI160" s="25"/>
      <c r="FJ160" s="25"/>
      <c r="FK160" s="25"/>
      <c r="FL160" s="25"/>
      <c r="FM160" s="25"/>
      <c r="FN160" s="25"/>
      <c r="FO160" s="25"/>
      <c r="FP160" s="25"/>
      <c r="FQ160" s="25"/>
      <c r="FR160" s="25"/>
      <c r="FS160" s="25"/>
      <c r="FT160" s="25"/>
      <c r="FU160" s="25"/>
      <c r="FV160" s="25"/>
      <c r="FW160" s="25"/>
      <c r="FX160" s="25"/>
      <c r="FY160" s="25"/>
      <c r="FZ160" s="25"/>
      <c r="GA160" s="25"/>
      <c r="GB160" s="25"/>
      <c r="GC160" s="25"/>
      <c r="GD160" s="25"/>
      <c r="GE160" s="25"/>
      <c r="GF160" s="25"/>
      <c r="GG160" s="25"/>
      <c r="GH160" s="25"/>
      <c r="GI160" s="25"/>
      <c r="GJ160" s="25"/>
      <c r="GK160" s="25"/>
      <c r="GL160" s="25"/>
      <c r="GM160" s="25"/>
      <c r="GN160" s="25"/>
      <c r="GO160" s="25"/>
      <c r="GP160" s="25"/>
      <c r="GQ160" s="25"/>
      <c r="GR160" s="25"/>
      <c r="GS160" s="25"/>
      <c r="GT160" s="25"/>
      <c r="GU160" s="25"/>
      <c r="GV160" s="25"/>
      <c r="GW160" s="25"/>
      <c r="GX160" s="25"/>
      <c r="GY160" s="25"/>
      <c r="GZ160" s="25"/>
      <c r="HA160" s="25"/>
      <c r="HB160" s="25"/>
      <c r="HC160" s="25"/>
      <c r="HD160" s="25"/>
      <c r="HE160" s="25"/>
      <c r="HF160" s="25"/>
      <c r="HG160" s="25"/>
      <c r="HH160" s="25"/>
      <c r="HI160" s="25"/>
      <c r="HJ160" s="25"/>
      <c r="HK160" s="25"/>
      <c r="HL160" s="25"/>
      <c r="HM160" s="25"/>
      <c r="HN160" s="25"/>
      <c r="HO160" s="25"/>
      <c r="HP160" s="25"/>
      <c r="HQ160" s="25"/>
      <c r="HR160" s="25"/>
      <c r="HS160" s="25"/>
      <c r="HT160" s="25"/>
      <c r="HU160" s="25"/>
      <c r="HV160" s="25"/>
      <c r="HW160" s="25"/>
      <c r="HX160" s="25"/>
      <c r="HY160" s="25"/>
      <c r="HZ160" s="25"/>
      <c r="IA160" s="25"/>
      <c r="IB160" s="25"/>
      <c r="IC160" s="25"/>
      <c r="ID160" s="25"/>
      <c r="IE160" s="25"/>
      <c r="IF160" s="25"/>
    </row>
    <row r="161" spans="11:240" ht="12.75" customHeight="1">
      <c r="K161" s="27"/>
      <c r="M161" s="27"/>
      <c r="O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  <c r="FX161" s="25"/>
      <c r="FY161" s="25"/>
      <c r="FZ161" s="25"/>
      <c r="GA161" s="25"/>
      <c r="GB161" s="25"/>
      <c r="GC161" s="25"/>
      <c r="GD161" s="25"/>
      <c r="GE161" s="25"/>
      <c r="GF161" s="25"/>
      <c r="GG161" s="25"/>
      <c r="GH161" s="25"/>
      <c r="GI161" s="25"/>
      <c r="GJ161" s="25"/>
      <c r="GK161" s="25"/>
      <c r="GL161" s="25"/>
      <c r="GM161" s="25"/>
      <c r="GN161" s="25"/>
      <c r="GO161" s="25"/>
      <c r="GP161" s="25"/>
      <c r="GQ161" s="25"/>
      <c r="GR161" s="25"/>
      <c r="GS161" s="25"/>
      <c r="GT161" s="25"/>
      <c r="GU161" s="25"/>
      <c r="GV161" s="25"/>
      <c r="GW161" s="25"/>
      <c r="GX161" s="25"/>
      <c r="GY161" s="25"/>
      <c r="GZ161" s="25"/>
      <c r="HA161" s="25"/>
      <c r="HB161" s="25"/>
      <c r="HC161" s="25"/>
      <c r="HD161" s="25"/>
      <c r="HE161" s="25"/>
      <c r="HF161" s="25"/>
      <c r="HG161" s="25"/>
      <c r="HH161" s="25"/>
      <c r="HI161" s="25"/>
      <c r="HJ161" s="25"/>
      <c r="HK161" s="25"/>
      <c r="HL161" s="25"/>
      <c r="HM161" s="25"/>
      <c r="HN161" s="25"/>
      <c r="HO161" s="25"/>
      <c r="HP161" s="25"/>
      <c r="HQ161" s="25"/>
      <c r="HR161" s="25"/>
      <c r="HS161" s="25"/>
      <c r="HT161" s="25"/>
      <c r="HU161" s="25"/>
      <c r="HV161" s="25"/>
      <c r="HW161" s="25"/>
      <c r="HX161" s="25"/>
      <c r="HY161" s="25"/>
      <c r="HZ161" s="25"/>
      <c r="IA161" s="25"/>
      <c r="IB161" s="25"/>
      <c r="IC161" s="25"/>
      <c r="ID161" s="25"/>
      <c r="IE161" s="25"/>
      <c r="IF161" s="25"/>
    </row>
    <row r="162" spans="11:240" ht="12.75" customHeight="1">
      <c r="K162" s="27"/>
      <c r="M162" s="27"/>
      <c r="O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5"/>
      <c r="BQ162" s="25"/>
      <c r="BR162" s="25"/>
      <c r="BS162" s="25"/>
      <c r="BT162" s="25"/>
      <c r="BU162" s="25"/>
      <c r="BV162" s="25"/>
      <c r="BW162" s="25"/>
      <c r="BX162" s="25"/>
      <c r="BY162" s="25"/>
      <c r="BZ162" s="25"/>
      <c r="CA162" s="25"/>
      <c r="CB162" s="25"/>
      <c r="CC162" s="25"/>
      <c r="CD162" s="25"/>
      <c r="CE162" s="25"/>
      <c r="CF162" s="25"/>
      <c r="EM162" s="25"/>
      <c r="EN162" s="25"/>
      <c r="EO162" s="25"/>
      <c r="EP162" s="25"/>
      <c r="EQ162" s="25"/>
      <c r="ER162" s="25"/>
      <c r="ES162" s="25"/>
      <c r="ET162" s="25"/>
      <c r="EU162" s="25"/>
      <c r="EV162" s="25"/>
      <c r="EW162" s="25"/>
      <c r="EX162" s="25"/>
      <c r="EY162" s="25"/>
      <c r="EZ162" s="25"/>
      <c r="FA162" s="25"/>
      <c r="FB162" s="25"/>
      <c r="FC162" s="25"/>
      <c r="FD162" s="25"/>
      <c r="FE162" s="25"/>
      <c r="FF162" s="25"/>
      <c r="FG162" s="25"/>
      <c r="FH162" s="25"/>
      <c r="FI162" s="25"/>
      <c r="FJ162" s="25"/>
      <c r="FK162" s="25"/>
      <c r="FL162" s="25"/>
      <c r="FM162" s="25"/>
      <c r="FN162" s="25"/>
      <c r="FO162" s="25"/>
      <c r="FP162" s="25"/>
      <c r="FQ162" s="25"/>
      <c r="FR162" s="25"/>
      <c r="FS162" s="25"/>
      <c r="FT162" s="25"/>
      <c r="FU162" s="25"/>
      <c r="FV162" s="25"/>
      <c r="FW162" s="25"/>
      <c r="FX162" s="25"/>
      <c r="FY162" s="25"/>
      <c r="FZ162" s="25"/>
      <c r="GA162" s="25"/>
      <c r="GB162" s="25"/>
      <c r="GC162" s="25"/>
      <c r="GD162" s="25"/>
      <c r="GE162" s="25"/>
      <c r="GF162" s="25"/>
      <c r="GG162" s="25"/>
      <c r="GH162" s="25"/>
      <c r="GI162" s="25"/>
      <c r="GJ162" s="25"/>
      <c r="GK162" s="25"/>
      <c r="GL162" s="25"/>
      <c r="GM162" s="25"/>
      <c r="GN162" s="25"/>
      <c r="GO162" s="25"/>
      <c r="GP162" s="25"/>
      <c r="GQ162" s="25"/>
      <c r="GR162" s="25"/>
      <c r="GS162" s="25"/>
      <c r="GT162" s="25"/>
      <c r="GU162" s="25"/>
      <c r="GV162" s="25"/>
      <c r="GW162" s="25"/>
      <c r="GX162" s="25"/>
      <c r="GY162" s="25"/>
      <c r="GZ162" s="25"/>
      <c r="HA162" s="25"/>
      <c r="HB162" s="25"/>
      <c r="HC162" s="25"/>
      <c r="HD162" s="25"/>
      <c r="HE162" s="25"/>
      <c r="HF162" s="25"/>
      <c r="HG162" s="25"/>
      <c r="HH162" s="25"/>
      <c r="HI162" s="25"/>
      <c r="HJ162" s="25"/>
      <c r="HK162" s="25"/>
      <c r="HL162" s="25"/>
      <c r="HM162" s="25"/>
      <c r="HN162" s="25"/>
      <c r="HO162" s="25"/>
      <c r="HP162" s="25"/>
      <c r="HQ162" s="25"/>
      <c r="HR162" s="25"/>
      <c r="HS162" s="25"/>
      <c r="HT162" s="25"/>
      <c r="HU162" s="25"/>
      <c r="HV162" s="25"/>
      <c r="HW162" s="25"/>
      <c r="HX162" s="25"/>
      <c r="HY162" s="25"/>
      <c r="HZ162" s="25"/>
      <c r="IA162" s="25"/>
      <c r="IB162" s="25"/>
      <c r="IC162" s="25"/>
      <c r="ID162" s="25"/>
      <c r="IE162" s="25"/>
      <c r="IF162" s="25"/>
    </row>
    <row r="163" spans="11:240" ht="12.75" customHeight="1">
      <c r="K163" s="27"/>
      <c r="M163" s="27"/>
      <c r="O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5"/>
      <c r="BQ163" s="25"/>
      <c r="BR163" s="25"/>
      <c r="BS163" s="25"/>
      <c r="BT163" s="25"/>
      <c r="BU163" s="25"/>
      <c r="BV163" s="25"/>
      <c r="BW163" s="25"/>
      <c r="BX163" s="25"/>
      <c r="BY163" s="25"/>
      <c r="BZ163" s="25"/>
      <c r="CA163" s="25"/>
      <c r="CB163" s="25"/>
      <c r="CC163" s="25"/>
      <c r="CD163" s="25"/>
      <c r="CE163" s="25"/>
      <c r="CF163" s="25"/>
      <c r="EM163" s="25"/>
      <c r="EN163" s="25"/>
      <c r="EO163" s="25"/>
      <c r="EP163" s="25"/>
      <c r="EQ163" s="25"/>
      <c r="ER163" s="25"/>
      <c r="ES163" s="25"/>
      <c r="ET163" s="25"/>
      <c r="EU163" s="25"/>
      <c r="EV163" s="25"/>
      <c r="EW163" s="25"/>
      <c r="EX163" s="25"/>
      <c r="EY163" s="25"/>
      <c r="EZ163" s="25"/>
      <c r="FA163" s="25"/>
      <c r="FB163" s="25"/>
      <c r="FC163" s="25"/>
      <c r="FD163" s="25"/>
      <c r="FE163" s="25"/>
      <c r="FF163" s="25"/>
      <c r="FG163" s="25"/>
      <c r="FH163" s="25"/>
      <c r="FI163" s="25"/>
      <c r="FJ163" s="25"/>
      <c r="FK163" s="25"/>
      <c r="FL163" s="25"/>
      <c r="FM163" s="25"/>
      <c r="FN163" s="25"/>
      <c r="FO163" s="25"/>
      <c r="FP163" s="25"/>
      <c r="FQ163" s="25"/>
      <c r="FR163" s="25"/>
      <c r="FS163" s="25"/>
      <c r="FT163" s="25"/>
      <c r="FU163" s="25"/>
      <c r="FV163" s="25"/>
      <c r="FW163" s="25"/>
      <c r="FX163" s="25"/>
      <c r="FY163" s="25"/>
      <c r="FZ163" s="25"/>
      <c r="GA163" s="25"/>
      <c r="GB163" s="25"/>
      <c r="GC163" s="25"/>
      <c r="GD163" s="25"/>
      <c r="GE163" s="25"/>
      <c r="GF163" s="25"/>
      <c r="GG163" s="25"/>
      <c r="GH163" s="25"/>
      <c r="GI163" s="25"/>
      <c r="GJ163" s="25"/>
      <c r="GK163" s="25"/>
      <c r="GL163" s="25"/>
      <c r="GM163" s="25"/>
      <c r="GN163" s="25"/>
      <c r="GO163" s="25"/>
      <c r="GP163" s="25"/>
      <c r="GQ163" s="25"/>
      <c r="GR163" s="25"/>
      <c r="GS163" s="25"/>
      <c r="GT163" s="25"/>
      <c r="GU163" s="25"/>
      <c r="GV163" s="25"/>
      <c r="GW163" s="25"/>
      <c r="GX163" s="25"/>
      <c r="GY163" s="25"/>
      <c r="GZ163" s="25"/>
      <c r="HA163" s="25"/>
      <c r="HB163" s="25"/>
      <c r="HC163" s="25"/>
      <c r="HD163" s="25"/>
      <c r="HE163" s="25"/>
      <c r="HF163" s="25"/>
      <c r="HG163" s="25"/>
      <c r="HH163" s="25"/>
      <c r="HI163" s="25"/>
      <c r="HJ163" s="25"/>
      <c r="HK163" s="25"/>
      <c r="HL163" s="25"/>
      <c r="HM163" s="25"/>
      <c r="HN163" s="25"/>
      <c r="HO163" s="25"/>
      <c r="HP163" s="25"/>
      <c r="HQ163" s="25"/>
      <c r="HR163" s="25"/>
      <c r="HS163" s="25"/>
      <c r="HT163" s="25"/>
      <c r="HU163" s="25"/>
      <c r="HV163" s="25"/>
      <c r="HW163" s="25"/>
      <c r="HX163" s="25"/>
      <c r="HY163" s="25"/>
      <c r="HZ163" s="25"/>
      <c r="IA163" s="25"/>
      <c r="IB163" s="25"/>
      <c r="IC163" s="25"/>
      <c r="ID163" s="25"/>
      <c r="IE163" s="25"/>
      <c r="IF163" s="25"/>
    </row>
    <row r="164" spans="11:240" ht="12.75" customHeight="1">
      <c r="K164" s="27"/>
      <c r="M164" s="27"/>
      <c r="O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EM164" s="25"/>
      <c r="EN164" s="25"/>
      <c r="EO164" s="25"/>
      <c r="EP164" s="25"/>
      <c r="EQ164" s="25"/>
      <c r="ER164" s="25"/>
      <c r="ES164" s="25"/>
      <c r="ET164" s="25"/>
      <c r="EU164" s="25"/>
      <c r="EV164" s="25"/>
      <c r="EW164" s="25"/>
      <c r="EX164" s="25"/>
      <c r="EY164" s="25"/>
      <c r="EZ164" s="25"/>
      <c r="FA164" s="25"/>
      <c r="FB164" s="25"/>
      <c r="FC164" s="25"/>
      <c r="FD164" s="25"/>
      <c r="FE164" s="25"/>
      <c r="FF164" s="25"/>
      <c r="FG164" s="25"/>
      <c r="FH164" s="25"/>
      <c r="FI164" s="25"/>
      <c r="FJ164" s="25"/>
      <c r="FK164" s="25"/>
      <c r="FL164" s="25"/>
      <c r="FM164" s="25"/>
      <c r="FN164" s="25"/>
      <c r="FO164" s="25"/>
      <c r="FP164" s="25"/>
      <c r="FQ164" s="25"/>
      <c r="FR164" s="25"/>
      <c r="FS164" s="25"/>
      <c r="FT164" s="25"/>
      <c r="FU164" s="25"/>
      <c r="FV164" s="25"/>
      <c r="FW164" s="25"/>
      <c r="FX164" s="25"/>
      <c r="FY164" s="25"/>
      <c r="FZ164" s="25"/>
      <c r="GA164" s="25"/>
      <c r="GB164" s="25"/>
      <c r="GC164" s="25"/>
      <c r="GD164" s="25"/>
      <c r="GE164" s="25"/>
      <c r="GF164" s="25"/>
      <c r="GG164" s="25"/>
      <c r="GH164" s="25"/>
      <c r="GI164" s="25"/>
      <c r="GJ164" s="25"/>
      <c r="GK164" s="25"/>
      <c r="GL164" s="25"/>
      <c r="GM164" s="25"/>
      <c r="GN164" s="25"/>
      <c r="GO164" s="25"/>
      <c r="GP164" s="25"/>
      <c r="GQ164" s="25"/>
      <c r="GR164" s="25"/>
      <c r="GS164" s="25"/>
      <c r="GT164" s="25"/>
      <c r="GU164" s="25"/>
      <c r="GV164" s="25"/>
      <c r="GW164" s="25"/>
      <c r="GX164" s="25"/>
      <c r="GY164" s="25"/>
      <c r="GZ164" s="25"/>
      <c r="HA164" s="25"/>
      <c r="HB164" s="25"/>
      <c r="HC164" s="25"/>
      <c r="HD164" s="25"/>
      <c r="HE164" s="25"/>
      <c r="HF164" s="25"/>
      <c r="HG164" s="25"/>
      <c r="HH164" s="25"/>
      <c r="HI164" s="25"/>
      <c r="HJ164" s="25"/>
      <c r="HK164" s="25"/>
      <c r="HL164" s="25"/>
      <c r="HM164" s="25"/>
      <c r="HN164" s="25"/>
      <c r="HO164" s="25"/>
      <c r="HP164" s="25"/>
      <c r="HQ164" s="25"/>
      <c r="HR164" s="25"/>
      <c r="HS164" s="25"/>
      <c r="HT164" s="25"/>
      <c r="HU164" s="25"/>
      <c r="HV164" s="25"/>
      <c r="HW164" s="25"/>
      <c r="HX164" s="25"/>
      <c r="HY164" s="25"/>
      <c r="HZ164" s="25"/>
      <c r="IA164" s="25"/>
      <c r="IB164" s="25"/>
      <c r="IC164" s="25"/>
      <c r="ID164" s="25"/>
      <c r="IE164" s="25"/>
      <c r="IF164" s="25"/>
    </row>
    <row r="165" spans="11:240" ht="12.75" customHeight="1">
      <c r="K165" s="27"/>
      <c r="M165" s="27"/>
      <c r="O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5"/>
      <c r="BQ165" s="25"/>
      <c r="BR165" s="25"/>
      <c r="BS165" s="25"/>
      <c r="BT165" s="25"/>
      <c r="BU165" s="25"/>
      <c r="BV165" s="25"/>
      <c r="BW165" s="25"/>
      <c r="BX165" s="25"/>
      <c r="BY165" s="25"/>
      <c r="BZ165" s="25"/>
      <c r="CA165" s="25"/>
      <c r="CB165" s="25"/>
      <c r="CC165" s="25"/>
      <c r="CD165" s="25"/>
      <c r="CE165" s="25"/>
      <c r="CF165" s="25"/>
      <c r="EM165" s="25"/>
      <c r="EN165" s="25"/>
      <c r="EO165" s="25"/>
      <c r="EP165" s="25"/>
      <c r="EQ165" s="25"/>
      <c r="ER165" s="25"/>
      <c r="ES165" s="25"/>
      <c r="ET165" s="25"/>
      <c r="EU165" s="25"/>
      <c r="EV165" s="25"/>
      <c r="EW165" s="25"/>
      <c r="EX165" s="25"/>
      <c r="EY165" s="25"/>
      <c r="EZ165" s="25"/>
      <c r="FA165" s="25"/>
      <c r="FB165" s="25"/>
      <c r="FC165" s="25"/>
      <c r="FD165" s="25"/>
      <c r="FE165" s="25"/>
      <c r="FF165" s="25"/>
      <c r="FG165" s="25"/>
      <c r="FH165" s="25"/>
      <c r="FI165" s="25"/>
      <c r="FJ165" s="25"/>
      <c r="FK165" s="25"/>
      <c r="FL165" s="25"/>
      <c r="FM165" s="25"/>
      <c r="FN165" s="25"/>
      <c r="FO165" s="25"/>
      <c r="FP165" s="25"/>
      <c r="FQ165" s="25"/>
      <c r="FR165" s="25"/>
      <c r="FS165" s="25"/>
      <c r="FT165" s="25"/>
      <c r="FU165" s="25"/>
      <c r="FV165" s="25"/>
      <c r="FW165" s="25"/>
      <c r="FX165" s="25"/>
      <c r="FY165" s="25"/>
      <c r="FZ165" s="25"/>
      <c r="GA165" s="25"/>
      <c r="GB165" s="25"/>
      <c r="GC165" s="25"/>
      <c r="GD165" s="25"/>
      <c r="GE165" s="25"/>
      <c r="GF165" s="25"/>
      <c r="GG165" s="25"/>
      <c r="GH165" s="25"/>
      <c r="GI165" s="25"/>
      <c r="GJ165" s="25"/>
      <c r="GK165" s="25"/>
      <c r="GL165" s="25"/>
      <c r="GM165" s="25"/>
      <c r="GN165" s="25"/>
      <c r="GO165" s="25"/>
      <c r="GP165" s="25"/>
      <c r="GQ165" s="25"/>
      <c r="GR165" s="25"/>
      <c r="GS165" s="25"/>
      <c r="GT165" s="25"/>
      <c r="GU165" s="25"/>
      <c r="GV165" s="25"/>
      <c r="GW165" s="25"/>
      <c r="GX165" s="25"/>
      <c r="GY165" s="25"/>
      <c r="GZ165" s="25"/>
      <c r="HA165" s="25"/>
      <c r="HB165" s="25"/>
      <c r="HC165" s="25"/>
      <c r="HD165" s="25"/>
      <c r="HE165" s="25"/>
      <c r="HF165" s="25"/>
      <c r="HG165" s="25"/>
      <c r="HH165" s="25"/>
      <c r="HI165" s="25"/>
      <c r="HJ165" s="25"/>
      <c r="HK165" s="25"/>
      <c r="HL165" s="25"/>
      <c r="HM165" s="25"/>
      <c r="HN165" s="25"/>
      <c r="HO165" s="25"/>
      <c r="HP165" s="25"/>
      <c r="HQ165" s="25"/>
      <c r="HR165" s="25"/>
      <c r="HS165" s="25"/>
      <c r="HT165" s="25"/>
      <c r="HU165" s="25"/>
      <c r="HV165" s="25"/>
      <c r="HW165" s="25"/>
      <c r="HX165" s="25"/>
      <c r="HY165" s="25"/>
      <c r="HZ165" s="25"/>
      <c r="IA165" s="25"/>
      <c r="IB165" s="25"/>
      <c r="IC165" s="25"/>
      <c r="ID165" s="25"/>
      <c r="IE165" s="25"/>
      <c r="IF165" s="25"/>
    </row>
    <row r="166" spans="11:240" ht="12.75" customHeight="1">
      <c r="K166" s="27"/>
      <c r="M166" s="27"/>
      <c r="O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5"/>
      <c r="BQ166" s="25"/>
      <c r="BR166" s="25"/>
      <c r="BS166" s="25"/>
      <c r="BT166" s="25"/>
      <c r="BU166" s="25"/>
      <c r="BV166" s="25"/>
      <c r="BW166" s="25"/>
      <c r="BX166" s="25"/>
      <c r="BY166" s="25"/>
      <c r="BZ166" s="25"/>
      <c r="CA166" s="25"/>
      <c r="CB166" s="25"/>
      <c r="CC166" s="25"/>
      <c r="CD166" s="25"/>
      <c r="CE166" s="25"/>
      <c r="CF166" s="25"/>
      <c r="EM166" s="25"/>
      <c r="EN166" s="25"/>
      <c r="EO166" s="25"/>
      <c r="EP166" s="25"/>
      <c r="EQ166" s="25"/>
      <c r="ER166" s="25"/>
      <c r="ES166" s="25"/>
      <c r="ET166" s="25"/>
      <c r="EU166" s="25"/>
      <c r="EV166" s="25"/>
      <c r="EW166" s="25"/>
      <c r="EX166" s="25"/>
      <c r="EY166" s="25"/>
      <c r="EZ166" s="25"/>
      <c r="FA166" s="25"/>
      <c r="FB166" s="25"/>
      <c r="FC166" s="25"/>
      <c r="FD166" s="25"/>
      <c r="FE166" s="25"/>
      <c r="FF166" s="25"/>
      <c r="FG166" s="25"/>
      <c r="FH166" s="25"/>
      <c r="FI166" s="25"/>
      <c r="FJ166" s="25"/>
      <c r="FK166" s="25"/>
      <c r="FL166" s="25"/>
      <c r="FM166" s="25"/>
      <c r="FN166" s="25"/>
      <c r="FO166" s="25"/>
      <c r="FP166" s="25"/>
      <c r="FQ166" s="25"/>
      <c r="FR166" s="25"/>
      <c r="FS166" s="25"/>
      <c r="FT166" s="25"/>
      <c r="FU166" s="25"/>
      <c r="FV166" s="25"/>
      <c r="FW166" s="25"/>
      <c r="FX166" s="25"/>
      <c r="FY166" s="25"/>
      <c r="FZ166" s="25"/>
      <c r="GA166" s="25"/>
      <c r="GB166" s="25"/>
      <c r="GC166" s="25"/>
      <c r="GD166" s="25"/>
      <c r="GE166" s="25"/>
      <c r="GF166" s="25"/>
      <c r="GG166" s="25"/>
      <c r="GH166" s="25"/>
      <c r="GI166" s="25"/>
      <c r="GJ166" s="25"/>
      <c r="GK166" s="25"/>
      <c r="GL166" s="25"/>
      <c r="GM166" s="25"/>
      <c r="GN166" s="25"/>
      <c r="GO166" s="25"/>
      <c r="GP166" s="25"/>
      <c r="GQ166" s="25"/>
      <c r="GR166" s="25"/>
      <c r="GS166" s="25"/>
      <c r="GT166" s="25"/>
      <c r="GU166" s="25"/>
      <c r="GV166" s="25"/>
      <c r="GW166" s="25"/>
      <c r="GX166" s="25"/>
      <c r="GY166" s="25"/>
      <c r="GZ166" s="25"/>
      <c r="HA166" s="25"/>
      <c r="HB166" s="25"/>
      <c r="HC166" s="25"/>
      <c r="HD166" s="25"/>
      <c r="HE166" s="25"/>
      <c r="HF166" s="25"/>
      <c r="HG166" s="25"/>
      <c r="HH166" s="25"/>
      <c r="HI166" s="25"/>
      <c r="HJ166" s="25"/>
      <c r="HK166" s="25"/>
      <c r="HL166" s="25"/>
      <c r="HM166" s="25"/>
      <c r="HN166" s="25"/>
      <c r="HO166" s="25"/>
      <c r="HP166" s="25"/>
      <c r="HQ166" s="25"/>
      <c r="HR166" s="25"/>
      <c r="HS166" s="25"/>
      <c r="HT166" s="25"/>
      <c r="HU166" s="25"/>
      <c r="HV166" s="25"/>
      <c r="HW166" s="25"/>
      <c r="HX166" s="25"/>
      <c r="HY166" s="25"/>
      <c r="HZ166" s="25"/>
      <c r="IA166" s="25"/>
      <c r="IB166" s="25"/>
      <c r="IC166" s="25"/>
      <c r="ID166" s="25"/>
      <c r="IE166" s="25"/>
      <c r="IF166" s="25"/>
    </row>
    <row r="167" spans="11:240" ht="12.75" customHeight="1">
      <c r="K167" s="27"/>
      <c r="M167" s="27"/>
      <c r="O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5"/>
      <c r="BQ167" s="25"/>
      <c r="BR167" s="25"/>
      <c r="BS167" s="25"/>
      <c r="BT167" s="25"/>
      <c r="BU167" s="25"/>
      <c r="BV167" s="25"/>
      <c r="BW167" s="25"/>
      <c r="BX167" s="25"/>
      <c r="BY167" s="25"/>
      <c r="BZ167" s="25"/>
      <c r="CA167" s="25"/>
      <c r="CB167" s="25"/>
      <c r="CC167" s="25"/>
      <c r="CD167" s="25"/>
      <c r="CE167" s="25"/>
      <c r="CF167" s="25"/>
      <c r="EM167" s="25"/>
      <c r="EN167" s="25"/>
      <c r="EO167" s="25"/>
      <c r="EP167" s="25"/>
      <c r="EQ167" s="25"/>
      <c r="ER167" s="25"/>
      <c r="ES167" s="25"/>
      <c r="ET167" s="25"/>
      <c r="EU167" s="25"/>
      <c r="EV167" s="25"/>
      <c r="EW167" s="25"/>
      <c r="EX167" s="25"/>
      <c r="EY167" s="25"/>
      <c r="EZ167" s="25"/>
      <c r="FA167" s="25"/>
      <c r="FB167" s="25"/>
      <c r="FC167" s="25"/>
      <c r="FD167" s="25"/>
      <c r="FE167" s="25"/>
      <c r="FF167" s="25"/>
      <c r="FG167" s="25"/>
      <c r="FH167" s="25"/>
      <c r="FI167" s="25"/>
      <c r="FJ167" s="25"/>
      <c r="FK167" s="25"/>
      <c r="FL167" s="25"/>
      <c r="FM167" s="25"/>
      <c r="FN167" s="25"/>
      <c r="FO167" s="25"/>
      <c r="FP167" s="25"/>
      <c r="FQ167" s="25"/>
      <c r="FR167" s="25"/>
      <c r="FS167" s="25"/>
      <c r="FT167" s="25"/>
      <c r="FU167" s="25"/>
      <c r="FV167" s="25"/>
      <c r="FW167" s="25"/>
      <c r="FX167" s="25"/>
      <c r="FY167" s="25"/>
      <c r="FZ167" s="25"/>
      <c r="GA167" s="25"/>
      <c r="GB167" s="25"/>
      <c r="GC167" s="25"/>
      <c r="GD167" s="25"/>
      <c r="GE167" s="25"/>
      <c r="GF167" s="25"/>
      <c r="GG167" s="25"/>
      <c r="GH167" s="25"/>
      <c r="GI167" s="25"/>
      <c r="GJ167" s="25"/>
      <c r="GK167" s="25"/>
      <c r="GL167" s="25"/>
      <c r="GM167" s="25"/>
      <c r="GN167" s="25"/>
      <c r="GO167" s="25"/>
      <c r="GP167" s="25"/>
      <c r="GQ167" s="25"/>
      <c r="GR167" s="25"/>
      <c r="GS167" s="25"/>
      <c r="GT167" s="25"/>
      <c r="GU167" s="25"/>
      <c r="GV167" s="25"/>
      <c r="GW167" s="25"/>
      <c r="GX167" s="25"/>
      <c r="GY167" s="25"/>
      <c r="GZ167" s="25"/>
      <c r="HA167" s="25"/>
      <c r="HB167" s="25"/>
      <c r="HC167" s="25"/>
      <c r="HD167" s="25"/>
      <c r="HE167" s="25"/>
      <c r="HF167" s="25"/>
      <c r="HG167" s="25"/>
      <c r="HH167" s="25"/>
      <c r="HI167" s="25"/>
      <c r="HJ167" s="25"/>
      <c r="HK167" s="25"/>
      <c r="HL167" s="25"/>
      <c r="HM167" s="25"/>
      <c r="HN167" s="25"/>
      <c r="HO167" s="25"/>
      <c r="HP167" s="25"/>
      <c r="HQ167" s="25"/>
      <c r="HR167" s="25"/>
      <c r="HS167" s="25"/>
      <c r="HT167" s="25"/>
      <c r="HU167" s="25"/>
      <c r="HV167" s="25"/>
      <c r="HW167" s="25"/>
      <c r="HX167" s="25"/>
      <c r="HY167" s="25"/>
      <c r="HZ167" s="25"/>
      <c r="IA167" s="25"/>
      <c r="IB167" s="25"/>
      <c r="IC167" s="25"/>
      <c r="ID167" s="25"/>
      <c r="IE167" s="25"/>
      <c r="IF167" s="25"/>
    </row>
    <row r="168" spans="11:240" ht="12.75" customHeight="1">
      <c r="K168" s="27"/>
      <c r="M168" s="27"/>
      <c r="O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EM168" s="25"/>
      <c r="EN168" s="25"/>
      <c r="EO168" s="25"/>
      <c r="EP168" s="25"/>
      <c r="EQ168" s="25"/>
      <c r="ER168" s="25"/>
      <c r="ES168" s="25"/>
      <c r="ET168" s="25"/>
      <c r="EU168" s="25"/>
      <c r="EV168" s="25"/>
      <c r="EW168" s="25"/>
      <c r="EX168" s="25"/>
      <c r="EY168" s="25"/>
      <c r="EZ168" s="25"/>
      <c r="FA168" s="25"/>
      <c r="FB168" s="25"/>
      <c r="FC168" s="25"/>
      <c r="FD168" s="25"/>
      <c r="FE168" s="25"/>
      <c r="FF168" s="25"/>
      <c r="FG168" s="25"/>
      <c r="FH168" s="25"/>
      <c r="FI168" s="25"/>
      <c r="FJ168" s="25"/>
      <c r="FK168" s="25"/>
      <c r="FL168" s="25"/>
      <c r="FM168" s="25"/>
      <c r="FN168" s="25"/>
      <c r="FO168" s="25"/>
      <c r="FP168" s="25"/>
      <c r="FQ168" s="25"/>
      <c r="FR168" s="25"/>
      <c r="FS168" s="25"/>
      <c r="FT168" s="25"/>
      <c r="FU168" s="25"/>
      <c r="FV168" s="25"/>
      <c r="FW168" s="25"/>
      <c r="FX168" s="25"/>
      <c r="FY168" s="25"/>
      <c r="FZ168" s="25"/>
      <c r="GA168" s="25"/>
      <c r="GB168" s="25"/>
      <c r="GC168" s="25"/>
      <c r="GD168" s="25"/>
      <c r="GE168" s="25"/>
      <c r="GF168" s="25"/>
      <c r="GG168" s="25"/>
      <c r="GH168" s="25"/>
      <c r="GI168" s="25"/>
      <c r="GJ168" s="25"/>
      <c r="GK168" s="25"/>
      <c r="GL168" s="25"/>
      <c r="GM168" s="25"/>
      <c r="GN168" s="25"/>
      <c r="GO168" s="25"/>
      <c r="GP168" s="25"/>
      <c r="GQ168" s="25"/>
      <c r="GR168" s="25"/>
      <c r="GS168" s="25"/>
      <c r="GT168" s="25"/>
      <c r="GU168" s="25"/>
      <c r="GV168" s="25"/>
      <c r="GW168" s="25"/>
      <c r="GX168" s="25"/>
      <c r="GY168" s="25"/>
      <c r="GZ168" s="25"/>
      <c r="HA168" s="25"/>
      <c r="HB168" s="25"/>
      <c r="HC168" s="25"/>
      <c r="HD168" s="25"/>
      <c r="HE168" s="25"/>
      <c r="HF168" s="25"/>
      <c r="HG168" s="25"/>
      <c r="HH168" s="25"/>
      <c r="HI168" s="25"/>
      <c r="HJ168" s="25"/>
      <c r="HK168" s="25"/>
      <c r="HL168" s="25"/>
      <c r="HM168" s="25"/>
      <c r="HN168" s="25"/>
      <c r="HO168" s="25"/>
      <c r="HP168" s="25"/>
      <c r="HQ168" s="25"/>
      <c r="HR168" s="25"/>
      <c r="HS168" s="25"/>
      <c r="HT168" s="25"/>
      <c r="HU168" s="25"/>
      <c r="HV168" s="25"/>
      <c r="HW168" s="25"/>
      <c r="HX168" s="25"/>
      <c r="HY168" s="25"/>
      <c r="HZ168" s="25"/>
      <c r="IA168" s="25"/>
      <c r="IB168" s="25"/>
      <c r="IC168" s="25"/>
      <c r="ID168" s="25"/>
      <c r="IE168" s="25"/>
      <c r="IF168" s="25"/>
    </row>
    <row r="169" spans="11:240" ht="12.75" customHeight="1">
      <c r="K169" s="27"/>
      <c r="M169" s="27"/>
      <c r="O169" s="27"/>
      <c r="AM169" s="27"/>
      <c r="AN169" s="27"/>
      <c r="AO169" s="27"/>
      <c r="AP169" s="27"/>
      <c r="AQ169" s="27"/>
      <c r="AR169" s="27"/>
      <c r="AS169" s="27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5"/>
      <c r="BQ169" s="25"/>
      <c r="BR169" s="25"/>
      <c r="BS169" s="25"/>
      <c r="BT169" s="25"/>
      <c r="BU169" s="25"/>
      <c r="BV169" s="25"/>
      <c r="BW169" s="25"/>
      <c r="BX169" s="25"/>
      <c r="BY169" s="25"/>
      <c r="BZ169" s="25"/>
      <c r="CA169" s="25"/>
      <c r="CB169" s="25"/>
      <c r="CC169" s="25"/>
      <c r="CD169" s="25"/>
      <c r="CE169" s="25"/>
      <c r="CF169" s="25"/>
      <c r="EM169" s="25"/>
      <c r="EN169" s="25"/>
      <c r="EO169" s="25"/>
      <c r="EP169" s="25"/>
      <c r="EQ169" s="25"/>
      <c r="ER169" s="25"/>
      <c r="ES169" s="25"/>
      <c r="ET169" s="25"/>
      <c r="EU169" s="25"/>
      <c r="EV169" s="25"/>
      <c r="EW169" s="25"/>
      <c r="EX169" s="25"/>
      <c r="EY169" s="25"/>
      <c r="EZ169" s="25"/>
      <c r="FA169" s="25"/>
      <c r="FB169" s="25"/>
      <c r="FC169" s="25"/>
      <c r="FD169" s="25"/>
      <c r="FE169" s="25"/>
      <c r="FF169" s="25"/>
      <c r="FG169" s="25"/>
      <c r="FH169" s="25"/>
      <c r="FI169" s="25"/>
      <c r="FJ169" s="25"/>
      <c r="FK169" s="25"/>
      <c r="FL169" s="25"/>
      <c r="FM169" s="25"/>
      <c r="FN169" s="25"/>
      <c r="FO169" s="25"/>
      <c r="FP169" s="25"/>
      <c r="FQ169" s="25"/>
      <c r="FR169" s="25"/>
      <c r="FS169" s="25"/>
      <c r="FT169" s="25"/>
      <c r="FU169" s="25"/>
      <c r="FV169" s="25"/>
      <c r="FW169" s="25"/>
      <c r="FX169" s="25"/>
      <c r="FY169" s="25"/>
      <c r="FZ169" s="25"/>
      <c r="GA169" s="25"/>
      <c r="GB169" s="25"/>
      <c r="GC169" s="25"/>
      <c r="GD169" s="25"/>
      <c r="GE169" s="25"/>
      <c r="GF169" s="25"/>
      <c r="GG169" s="25"/>
      <c r="GH169" s="25"/>
      <c r="GI169" s="25"/>
      <c r="GJ169" s="25"/>
      <c r="GK169" s="25"/>
      <c r="GL169" s="25"/>
      <c r="GM169" s="25"/>
      <c r="GN169" s="25"/>
      <c r="GO169" s="25"/>
      <c r="GP169" s="25"/>
      <c r="GQ169" s="25"/>
      <c r="GR169" s="25"/>
      <c r="GS169" s="25"/>
      <c r="GT169" s="25"/>
      <c r="GU169" s="25"/>
      <c r="GV169" s="25"/>
      <c r="GW169" s="25"/>
      <c r="GX169" s="25"/>
      <c r="GY169" s="25"/>
      <c r="GZ169" s="25"/>
      <c r="HA169" s="25"/>
      <c r="HB169" s="25"/>
      <c r="HC169" s="25"/>
      <c r="HD169" s="25"/>
      <c r="HE169" s="25"/>
      <c r="HF169" s="25"/>
      <c r="HG169" s="25"/>
      <c r="HH169" s="25"/>
      <c r="HI169" s="25"/>
      <c r="HJ169" s="25"/>
      <c r="HK169" s="25"/>
      <c r="HL169" s="25"/>
      <c r="HM169" s="25"/>
      <c r="HN169" s="25"/>
      <c r="HO169" s="25"/>
      <c r="HP169" s="25"/>
      <c r="HQ169" s="25"/>
      <c r="HR169" s="25"/>
      <c r="HS169" s="25"/>
      <c r="HT169" s="25"/>
      <c r="HU169" s="25"/>
      <c r="HV169" s="25"/>
      <c r="HW169" s="25"/>
      <c r="HX169" s="25"/>
      <c r="HY169" s="25"/>
      <c r="HZ169" s="25"/>
      <c r="IA169" s="25"/>
      <c r="IB169" s="25"/>
      <c r="IC169" s="25"/>
      <c r="ID169" s="25"/>
      <c r="IE169" s="25"/>
      <c r="IF169" s="25"/>
    </row>
    <row r="170" spans="11:240" ht="12.75" customHeight="1">
      <c r="K170" s="27"/>
      <c r="M170" s="27"/>
      <c r="O170" s="27"/>
      <c r="AM170" s="27"/>
      <c r="AN170" s="27"/>
      <c r="AO170" s="27"/>
      <c r="AP170" s="27"/>
      <c r="AQ170" s="27"/>
      <c r="AR170" s="27"/>
      <c r="AS170" s="27"/>
      <c r="AT170" s="27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5"/>
      <c r="BQ170" s="25"/>
      <c r="BR170" s="25"/>
      <c r="BS170" s="25"/>
      <c r="BT170" s="25"/>
      <c r="BU170" s="25"/>
      <c r="BV170" s="25"/>
      <c r="BW170" s="25"/>
      <c r="BX170" s="25"/>
      <c r="BY170" s="25"/>
      <c r="BZ170" s="25"/>
      <c r="CA170" s="25"/>
      <c r="CB170" s="25"/>
      <c r="CC170" s="25"/>
      <c r="CD170" s="25"/>
      <c r="CE170" s="25"/>
      <c r="CF170" s="25"/>
      <c r="EM170" s="25"/>
      <c r="EN170" s="25"/>
      <c r="EO170" s="25"/>
      <c r="EP170" s="25"/>
      <c r="EQ170" s="25"/>
      <c r="ER170" s="25"/>
      <c r="ES170" s="25"/>
      <c r="ET170" s="25"/>
      <c r="EU170" s="25"/>
      <c r="EV170" s="25"/>
      <c r="EW170" s="25"/>
      <c r="EX170" s="25"/>
      <c r="EY170" s="25"/>
      <c r="EZ170" s="25"/>
      <c r="FA170" s="25"/>
      <c r="FB170" s="25"/>
      <c r="FC170" s="25"/>
      <c r="FD170" s="25"/>
      <c r="FE170" s="25"/>
      <c r="FF170" s="25"/>
      <c r="FG170" s="25"/>
      <c r="FH170" s="25"/>
      <c r="FI170" s="25"/>
      <c r="FJ170" s="25"/>
      <c r="FK170" s="25"/>
      <c r="FL170" s="25"/>
      <c r="FM170" s="25"/>
      <c r="FN170" s="25"/>
      <c r="FO170" s="25"/>
      <c r="FP170" s="25"/>
      <c r="FQ170" s="25"/>
      <c r="FR170" s="25"/>
      <c r="FS170" s="25"/>
      <c r="FT170" s="25"/>
      <c r="FU170" s="25"/>
      <c r="FV170" s="25"/>
      <c r="FW170" s="25"/>
      <c r="FX170" s="25"/>
      <c r="FY170" s="25"/>
      <c r="FZ170" s="25"/>
      <c r="GA170" s="25"/>
      <c r="GB170" s="25"/>
      <c r="GC170" s="25"/>
      <c r="GD170" s="25"/>
      <c r="GE170" s="25"/>
      <c r="GF170" s="25"/>
      <c r="GG170" s="25"/>
      <c r="GH170" s="25"/>
      <c r="GI170" s="25"/>
      <c r="GJ170" s="25"/>
      <c r="GK170" s="25"/>
      <c r="GL170" s="25"/>
      <c r="GM170" s="25"/>
      <c r="GN170" s="25"/>
      <c r="GO170" s="25"/>
      <c r="GP170" s="25"/>
      <c r="GQ170" s="25"/>
      <c r="GR170" s="25"/>
      <c r="GS170" s="25"/>
      <c r="GT170" s="25"/>
      <c r="GU170" s="25"/>
      <c r="GV170" s="25"/>
      <c r="GW170" s="25"/>
      <c r="GX170" s="25"/>
      <c r="GY170" s="25"/>
      <c r="GZ170" s="25"/>
      <c r="HA170" s="25"/>
      <c r="HB170" s="25"/>
      <c r="HC170" s="25"/>
      <c r="HD170" s="25"/>
      <c r="HE170" s="25"/>
      <c r="HF170" s="25"/>
      <c r="HG170" s="25"/>
      <c r="HH170" s="25"/>
      <c r="HI170" s="25"/>
      <c r="HJ170" s="25"/>
      <c r="HK170" s="25"/>
      <c r="HL170" s="25"/>
      <c r="HM170" s="25"/>
      <c r="HN170" s="25"/>
      <c r="HO170" s="25"/>
      <c r="HP170" s="25"/>
      <c r="HQ170" s="25"/>
      <c r="HR170" s="25"/>
      <c r="HS170" s="25"/>
      <c r="HT170" s="25"/>
      <c r="HU170" s="25"/>
      <c r="HV170" s="25"/>
      <c r="HW170" s="25"/>
      <c r="HX170" s="25"/>
      <c r="HY170" s="25"/>
      <c r="HZ170" s="25"/>
      <c r="IA170" s="25"/>
      <c r="IB170" s="25"/>
      <c r="IC170" s="25"/>
      <c r="ID170" s="25"/>
      <c r="IE170" s="25"/>
      <c r="IF170" s="25"/>
    </row>
    <row r="171" spans="11:240" ht="12.75" customHeight="1">
      <c r="K171" s="27"/>
      <c r="M171" s="27"/>
      <c r="O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5"/>
      <c r="BQ171" s="25"/>
      <c r="BR171" s="25"/>
      <c r="BS171" s="25"/>
      <c r="BT171" s="25"/>
      <c r="BU171" s="25"/>
      <c r="BV171" s="25"/>
      <c r="BW171" s="25"/>
      <c r="BX171" s="25"/>
      <c r="BY171" s="25"/>
      <c r="BZ171" s="25"/>
      <c r="CA171" s="25"/>
      <c r="CB171" s="25"/>
      <c r="CC171" s="25"/>
      <c r="CD171" s="25"/>
      <c r="CE171" s="25"/>
      <c r="CF171" s="25"/>
      <c r="EM171" s="25"/>
      <c r="EN171" s="25"/>
      <c r="EO171" s="25"/>
      <c r="EP171" s="25"/>
      <c r="EQ171" s="25"/>
      <c r="ER171" s="25"/>
      <c r="ES171" s="25"/>
      <c r="ET171" s="25"/>
      <c r="EU171" s="25"/>
      <c r="EV171" s="25"/>
      <c r="EW171" s="25"/>
      <c r="EX171" s="25"/>
      <c r="EY171" s="25"/>
      <c r="EZ171" s="25"/>
      <c r="FA171" s="25"/>
      <c r="FB171" s="25"/>
      <c r="FC171" s="25"/>
      <c r="FD171" s="25"/>
      <c r="FE171" s="25"/>
      <c r="FF171" s="25"/>
      <c r="FG171" s="25"/>
      <c r="FH171" s="25"/>
      <c r="FI171" s="25"/>
      <c r="FJ171" s="25"/>
      <c r="FK171" s="25"/>
      <c r="FL171" s="25"/>
      <c r="FM171" s="25"/>
      <c r="FN171" s="25"/>
      <c r="FO171" s="25"/>
      <c r="FP171" s="25"/>
      <c r="FQ171" s="25"/>
      <c r="FR171" s="25"/>
      <c r="FS171" s="25"/>
      <c r="FT171" s="25"/>
      <c r="FU171" s="25"/>
      <c r="FV171" s="25"/>
      <c r="FW171" s="25"/>
      <c r="FX171" s="25"/>
      <c r="FY171" s="25"/>
      <c r="FZ171" s="25"/>
      <c r="GA171" s="25"/>
      <c r="GB171" s="25"/>
      <c r="GC171" s="25"/>
      <c r="GD171" s="25"/>
      <c r="GE171" s="25"/>
      <c r="GF171" s="25"/>
      <c r="GG171" s="25"/>
      <c r="GH171" s="25"/>
      <c r="GI171" s="25"/>
      <c r="GJ171" s="25"/>
      <c r="GK171" s="25"/>
      <c r="GL171" s="25"/>
      <c r="GM171" s="25"/>
      <c r="GN171" s="25"/>
      <c r="GO171" s="25"/>
      <c r="GP171" s="25"/>
      <c r="GQ171" s="25"/>
      <c r="GR171" s="25"/>
      <c r="GS171" s="25"/>
      <c r="GT171" s="25"/>
      <c r="GU171" s="25"/>
      <c r="GV171" s="25"/>
      <c r="GW171" s="25"/>
      <c r="GX171" s="25"/>
      <c r="GY171" s="25"/>
      <c r="GZ171" s="25"/>
      <c r="HA171" s="25"/>
      <c r="HB171" s="25"/>
      <c r="HC171" s="25"/>
      <c r="HD171" s="25"/>
      <c r="HE171" s="25"/>
      <c r="HF171" s="25"/>
      <c r="HG171" s="25"/>
      <c r="HH171" s="25"/>
      <c r="HI171" s="25"/>
      <c r="HJ171" s="25"/>
      <c r="HK171" s="25"/>
      <c r="HL171" s="25"/>
      <c r="HM171" s="25"/>
      <c r="HN171" s="25"/>
      <c r="HO171" s="25"/>
      <c r="HP171" s="25"/>
      <c r="HQ171" s="25"/>
      <c r="HR171" s="25"/>
      <c r="HS171" s="25"/>
      <c r="HT171" s="25"/>
      <c r="HU171" s="25"/>
      <c r="HV171" s="25"/>
      <c r="HW171" s="25"/>
      <c r="HX171" s="25"/>
      <c r="HY171" s="25"/>
      <c r="HZ171" s="25"/>
      <c r="IA171" s="25"/>
      <c r="IB171" s="25"/>
      <c r="IC171" s="25"/>
      <c r="ID171" s="25"/>
      <c r="IE171" s="25"/>
      <c r="IF171" s="25"/>
    </row>
    <row r="172" spans="11:240" ht="12.75" customHeight="1">
      <c r="K172" s="27"/>
      <c r="M172" s="27"/>
      <c r="O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EM172" s="25"/>
      <c r="EN172" s="25"/>
      <c r="EO172" s="25"/>
      <c r="EP172" s="25"/>
      <c r="EQ172" s="25"/>
      <c r="ER172" s="25"/>
      <c r="ES172" s="25"/>
      <c r="ET172" s="25"/>
      <c r="EU172" s="25"/>
      <c r="EV172" s="25"/>
      <c r="EW172" s="25"/>
      <c r="EX172" s="25"/>
      <c r="EY172" s="25"/>
      <c r="EZ172" s="25"/>
      <c r="FA172" s="25"/>
      <c r="FB172" s="25"/>
      <c r="FC172" s="25"/>
      <c r="FD172" s="25"/>
      <c r="FE172" s="25"/>
      <c r="FF172" s="25"/>
      <c r="FG172" s="25"/>
      <c r="FH172" s="25"/>
      <c r="FI172" s="25"/>
      <c r="FJ172" s="25"/>
      <c r="FK172" s="25"/>
      <c r="FL172" s="25"/>
      <c r="FM172" s="25"/>
      <c r="FN172" s="25"/>
      <c r="FO172" s="25"/>
      <c r="FP172" s="25"/>
      <c r="FQ172" s="25"/>
      <c r="FR172" s="25"/>
      <c r="FS172" s="25"/>
      <c r="FT172" s="25"/>
      <c r="FU172" s="25"/>
      <c r="FV172" s="25"/>
      <c r="FW172" s="25"/>
      <c r="FX172" s="25"/>
      <c r="FY172" s="25"/>
      <c r="FZ172" s="25"/>
      <c r="GA172" s="25"/>
      <c r="GB172" s="25"/>
      <c r="GC172" s="25"/>
      <c r="GD172" s="25"/>
      <c r="GE172" s="25"/>
      <c r="GF172" s="25"/>
      <c r="GG172" s="25"/>
      <c r="GH172" s="25"/>
      <c r="GI172" s="25"/>
      <c r="GJ172" s="25"/>
      <c r="GK172" s="25"/>
      <c r="GL172" s="25"/>
      <c r="GM172" s="25"/>
      <c r="GN172" s="25"/>
      <c r="GO172" s="25"/>
      <c r="GP172" s="25"/>
      <c r="GQ172" s="25"/>
      <c r="GR172" s="25"/>
      <c r="GS172" s="25"/>
      <c r="GT172" s="25"/>
      <c r="GU172" s="25"/>
      <c r="GV172" s="25"/>
      <c r="GW172" s="25"/>
      <c r="GX172" s="25"/>
      <c r="GY172" s="25"/>
      <c r="GZ172" s="25"/>
      <c r="HA172" s="25"/>
      <c r="HB172" s="25"/>
      <c r="HC172" s="25"/>
      <c r="HD172" s="25"/>
      <c r="HE172" s="25"/>
      <c r="HF172" s="25"/>
      <c r="HG172" s="25"/>
      <c r="HH172" s="25"/>
      <c r="HI172" s="25"/>
      <c r="HJ172" s="25"/>
      <c r="HK172" s="25"/>
      <c r="HL172" s="25"/>
      <c r="HM172" s="25"/>
      <c r="HN172" s="25"/>
      <c r="HO172" s="25"/>
      <c r="HP172" s="25"/>
      <c r="HQ172" s="25"/>
      <c r="HR172" s="25"/>
      <c r="HS172" s="25"/>
      <c r="HT172" s="25"/>
      <c r="HU172" s="25"/>
      <c r="HV172" s="25"/>
      <c r="HW172" s="25"/>
      <c r="HX172" s="25"/>
      <c r="HY172" s="25"/>
      <c r="HZ172" s="25"/>
      <c r="IA172" s="25"/>
      <c r="IB172" s="25"/>
      <c r="IC172" s="25"/>
      <c r="ID172" s="25"/>
      <c r="IE172" s="25"/>
      <c r="IF172" s="25"/>
    </row>
    <row r="173" spans="11:240" ht="12.75" customHeight="1">
      <c r="K173" s="27"/>
      <c r="M173" s="27"/>
      <c r="O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5"/>
      <c r="BQ173" s="25"/>
      <c r="BR173" s="25"/>
      <c r="BS173" s="25"/>
      <c r="BT173" s="25"/>
      <c r="BU173" s="25"/>
      <c r="BV173" s="25"/>
      <c r="BW173" s="25"/>
      <c r="BX173" s="25"/>
      <c r="BY173" s="25"/>
      <c r="BZ173" s="25"/>
      <c r="CA173" s="25"/>
      <c r="CB173" s="25"/>
      <c r="CC173" s="25"/>
      <c r="CD173" s="25"/>
      <c r="CE173" s="25"/>
      <c r="CF173" s="25"/>
      <c r="EM173" s="25"/>
      <c r="EN173" s="25"/>
      <c r="EO173" s="25"/>
      <c r="EP173" s="25"/>
      <c r="EQ173" s="25"/>
      <c r="ER173" s="25"/>
      <c r="ES173" s="25"/>
      <c r="ET173" s="25"/>
      <c r="EU173" s="25"/>
      <c r="EV173" s="25"/>
      <c r="EW173" s="25"/>
      <c r="EX173" s="25"/>
      <c r="EY173" s="25"/>
      <c r="EZ173" s="25"/>
      <c r="FA173" s="25"/>
      <c r="FB173" s="25"/>
      <c r="FC173" s="25"/>
      <c r="FD173" s="25"/>
      <c r="FE173" s="25"/>
      <c r="FF173" s="25"/>
      <c r="FG173" s="25"/>
      <c r="FH173" s="25"/>
      <c r="FI173" s="25"/>
      <c r="FJ173" s="25"/>
      <c r="FK173" s="25"/>
      <c r="FL173" s="25"/>
      <c r="FM173" s="25"/>
      <c r="FN173" s="25"/>
      <c r="FO173" s="25"/>
      <c r="FP173" s="25"/>
      <c r="FQ173" s="25"/>
      <c r="FR173" s="25"/>
      <c r="FS173" s="25"/>
      <c r="FT173" s="25"/>
      <c r="FU173" s="25"/>
      <c r="FV173" s="25"/>
      <c r="FW173" s="25"/>
      <c r="FX173" s="25"/>
      <c r="FY173" s="25"/>
      <c r="FZ173" s="25"/>
      <c r="GA173" s="25"/>
      <c r="GB173" s="25"/>
      <c r="GC173" s="25"/>
      <c r="GD173" s="25"/>
      <c r="GE173" s="25"/>
      <c r="GF173" s="25"/>
      <c r="GG173" s="25"/>
      <c r="GH173" s="25"/>
      <c r="GI173" s="25"/>
      <c r="GJ173" s="25"/>
      <c r="GK173" s="25"/>
      <c r="GL173" s="25"/>
      <c r="GM173" s="25"/>
      <c r="GN173" s="25"/>
      <c r="GO173" s="25"/>
      <c r="GP173" s="25"/>
      <c r="GQ173" s="25"/>
      <c r="GR173" s="25"/>
      <c r="GS173" s="25"/>
      <c r="GT173" s="25"/>
      <c r="GU173" s="25"/>
      <c r="GV173" s="25"/>
      <c r="GW173" s="25"/>
      <c r="GX173" s="25"/>
      <c r="GY173" s="25"/>
      <c r="GZ173" s="25"/>
      <c r="HA173" s="25"/>
      <c r="HB173" s="25"/>
      <c r="HC173" s="25"/>
      <c r="HD173" s="25"/>
      <c r="HE173" s="25"/>
      <c r="HF173" s="25"/>
      <c r="HG173" s="25"/>
      <c r="HH173" s="25"/>
      <c r="HI173" s="25"/>
      <c r="HJ173" s="25"/>
      <c r="HK173" s="25"/>
      <c r="HL173" s="25"/>
      <c r="HM173" s="25"/>
      <c r="HN173" s="25"/>
      <c r="HO173" s="25"/>
      <c r="HP173" s="25"/>
      <c r="HQ173" s="25"/>
      <c r="HR173" s="25"/>
      <c r="HS173" s="25"/>
      <c r="HT173" s="25"/>
      <c r="HU173" s="25"/>
      <c r="HV173" s="25"/>
      <c r="HW173" s="25"/>
      <c r="HX173" s="25"/>
      <c r="HY173" s="25"/>
      <c r="HZ173" s="25"/>
      <c r="IA173" s="25"/>
      <c r="IB173" s="25"/>
      <c r="IC173" s="25"/>
      <c r="ID173" s="25"/>
      <c r="IE173" s="25"/>
      <c r="IF173" s="25"/>
    </row>
    <row r="174" spans="11:240" ht="12.75" customHeight="1">
      <c r="K174" s="27"/>
      <c r="M174" s="27"/>
      <c r="O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27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5"/>
      <c r="BQ174" s="25"/>
      <c r="BR174" s="25"/>
      <c r="BS174" s="25"/>
      <c r="BT174" s="25"/>
      <c r="BU174" s="25"/>
      <c r="BV174" s="25"/>
      <c r="BW174" s="25"/>
      <c r="BX174" s="25"/>
      <c r="BY174" s="25"/>
      <c r="BZ174" s="25"/>
      <c r="CA174" s="25"/>
      <c r="CB174" s="25"/>
      <c r="CC174" s="25"/>
      <c r="CD174" s="25"/>
      <c r="CE174" s="25"/>
      <c r="CF174" s="25"/>
      <c r="EM174" s="25"/>
      <c r="EN174" s="25"/>
      <c r="EO174" s="25"/>
      <c r="EP174" s="25"/>
      <c r="EQ174" s="25"/>
      <c r="ER174" s="25"/>
      <c r="ES174" s="25"/>
      <c r="ET174" s="25"/>
      <c r="EU174" s="25"/>
      <c r="EV174" s="25"/>
      <c r="EW174" s="25"/>
      <c r="EX174" s="25"/>
      <c r="EY174" s="25"/>
      <c r="EZ174" s="25"/>
      <c r="FA174" s="25"/>
      <c r="FB174" s="25"/>
      <c r="FC174" s="25"/>
      <c r="FD174" s="25"/>
      <c r="FE174" s="25"/>
      <c r="FF174" s="25"/>
      <c r="FG174" s="25"/>
      <c r="FH174" s="25"/>
      <c r="FI174" s="25"/>
      <c r="FJ174" s="25"/>
      <c r="FK174" s="25"/>
      <c r="FL174" s="25"/>
      <c r="FM174" s="25"/>
      <c r="FN174" s="25"/>
      <c r="FO174" s="25"/>
      <c r="FP174" s="25"/>
      <c r="FQ174" s="25"/>
      <c r="FR174" s="25"/>
      <c r="FS174" s="25"/>
      <c r="FT174" s="25"/>
      <c r="FU174" s="25"/>
      <c r="FV174" s="25"/>
      <c r="FW174" s="25"/>
      <c r="FX174" s="25"/>
      <c r="FY174" s="25"/>
      <c r="FZ174" s="25"/>
      <c r="GA174" s="25"/>
      <c r="GB174" s="25"/>
      <c r="GC174" s="25"/>
      <c r="GD174" s="25"/>
      <c r="GE174" s="25"/>
      <c r="GF174" s="25"/>
      <c r="GG174" s="25"/>
      <c r="GH174" s="25"/>
      <c r="GI174" s="25"/>
      <c r="GJ174" s="25"/>
      <c r="GK174" s="25"/>
      <c r="GL174" s="25"/>
      <c r="GM174" s="25"/>
      <c r="GN174" s="25"/>
      <c r="GO174" s="25"/>
      <c r="GP174" s="25"/>
      <c r="GQ174" s="25"/>
      <c r="GR174" s="25"/>
      <c r="GS174" s="25"/>
      <c r="GT174" s="25"/>
      <c r="GU174" s="25"/>
      <c r="GV174" s="25"/>
      <c r="GW174" s="25"/>
      <c r="GX174" s="25"/>
      <c r="GY174" s="25"/>
      <c r="GZ174" s="25"/>
      <c r="HA174" s="25"/>
      <c r="HB174" s="25"/>
      <c r="HC174" s="25"/>
      <c r="HD174" s="25"/>
      <c r="HE174" s="25"/>
      <c r="HF174" s="25"/>
      <c r="HG174" s="25"/>
      <c r="HH174" s="25"/>
      <c r="HI174" s="25"/>
      <c r="HJ174" s="25"/>
      <c r="HK174" s="25"/>
      <c r="HL174" s="25"/>
      <c r="HM174" s="25"/>
      <c r="HN174" s="25"/>
      <c r="HO174" s="25"/>
      <c r="HP174" s="25"/>
      <c r="HQ174" s="25"/>
      <c r="HR174" s="25"/>
      <c r="HS174" s="25"/>
      <c r="HT174" s="25"/>
      <c r="HU174" s="25"/>
      <c r="HV174" s="25"/>
      <c r="HW174" s="25"/>
      <c r="HX174" s="25"/>
      <c r="HY174" s="25"/>
      <c r="HZ174" s="25"/>
      <c r="IA174" s="25"/>
      <c r="IB174" s="25"/>
      <c r="IC174" s="25"/>
      <c r="ID174" s="25"/>
      <c r="IE174" s="25"/>
      <c r="IF174" s="25"/>
    </row>
    <row r="175" spans="11:240" ht="12.75" customHeight="1">
      <c r="K175" s="27"/>
      <c r="M175" s="27"/>
      <c r="O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5"/>
      <c r="BQ175" s="25"/>
      <c r="BR175" s="25"/>
      <c r="BS175" s="25"/>
      <c r="BT175" s="25"/>
      <c r="BU175" s="25"/>
      <c r="BV175" s="25"/>
      <c r="BW175" s="25"/>
      <c r="BX175" s="25"/>
      <c r="BY175" s="25"/>
      <c r="BZ175" s="25"/>
      <c r="CA175" s="25"/>
      <c r="CB175" s="25"/>
      <c r="CC175" s="25"/>
      <c r="CD175" s="25"/>
      <c r="CE175" s="25"/>
      <c r="CF175" s="25"/>
      <c r="EM175" s="25"/>
      <c r="EN175" s="25"/>
      <c r="EO175" s="25"/>
      <c r="EP175" s="25"/>
      <c r="EQ175" s="25"/>
      <c r="ER175" s="25"/>
      <c r="ES175" s="25"/>
      <c r="ET175" s="25"/>
      <c r="EU175" s="25"/>
      <c r="EV175" s="25"/>
      <c r="EW175" s="25"/>
      <c r="EX175" s="25"/>
      <c r="EY175" s="25"/>
      <c r="EZ175" s="25"/>
      <c r="FA175" s="25"/>
      <c r="FB175" s="25"/>
      <c r="FC175" s="25"/>
      <c r="FD175" s="25"/>
      <c r="FE175" s="25"/>
      <c r="FF175" s="25"/>
      <c r="FG175" s="25"/>
      <c r="FH175" s="25"/>
      <c r="FI175" s="25"/>
      <c r="FJ175" s="25"/>
      <c r="FK175" s="25"/>
      <c r="FL175" s="25"/>
      <c r="FM175" s="25"/>
      <c r="FN175" s="25"/>
      <c r="FO175" s="25"/>
      <c r="FP175" s="25"/>
      <c r="FQ175" s="25"/>
      <c r="FR175" s="25"/>
      <c r="FS175" s="25"/>
      <c r="FT175" s="25"/>
      <c r="FU175" s="25"/>
      <c r="FV175" s="25"/>
      <c r="FW175" s="25"/>
      <c r="FX175" s="25"/>
      <c r="FY175" s="25"/>
      <c r="FZ175" s="25"/>
      <c r="GA175" s="25"/>
      <c r="GB175" s="25"/>
      <c r="GC175" s="25"/>
      <c r="GD175" s="25"/>
      <c r="GE175" s="25"/>
      <c r="GF175" s="25"/>
      <c r="GG175" s="25"/>
      <c r="GH175" s="25"/>
      <c r="GI175" s="25"/>
      <c r="GJ175" s="25"/>
      <c r="GK175" s="25"/>
      <c r="GL175" s="25"/>
      <c r="GM175" s="25"/>
      <c r="GN175" s="25"/>
      <c r="GO175" s="25"/>
      <c r="GP175" s="25"/>
      <c r="GQ175" s="25"/>
      <c r="GR175" s="25"/>
      <c r="GS175" s="25"/>
      <c r="GT175" s="25"/>
      <c r="GU175" s="25"/>
      <c r="GV175" s="25"/>
      <c r="GW175" s="25"/>
      <c r="GX175" s="25"/>
      <c r="GY175" s="25"/>
      <c r="GZ175" s="25"/>
      <c r="HA175" s="25"/>
      <c r="HB175" s="25"/>
      <c r="HC175" s="25"/>
      <c r="HD175" s="25"/>
      <c r="HE175" s="25"/>
      <c r="HF175" s="25"/>
      <c r="HG175" s="25"/>
      <c r="HH175" s="25"/>
      <c r="HI175" s="25"/>
      <c r="HJ175" s="25"/>
      <c r="HK175" s="25"/>
      <c r="HL175" s="25"/>
      <c r="HM175" s="25"/>
      <c r="HN175" s="25"/>
      <c r="HO175" s="25"/>
      <c r="HP175" s="25"/>
      <c r="HQ175" s="25"/>
      <c r="HR175" s="25"/>
      <c r="HS175" s="25"/>
      <c r="HT175" s="25"/>
      <c r="HU175" s="25"/>
      <c r="HV175" s="25"/>
      <c r="HW175" s="25"/>
      <c r="HX175" s="25"/>
      <c r="HY175" s="25"/>
      <c r="HZ175" s="25"/>
      <c r="IA175" s="25"/>
      <c r="IB175" s="25"/>
      <c r="IC175" s="25"/>
      <c r="ID175" s="25"/>
      <c r="IE175" s="25"/>
      <c r="IF175" s="25"/>
    </row>
    <row r="176" spans="11:240" ht="12.75" customHeight="1">
      <c r="K176" s="27"/>
      <c r="M176" s="27"/>
      <c r="O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EM176" s="25"/>
      <c r="EN176" s="25"/>
      <c r="EO176" s="25"/>
      <c r="EP176" s="25"/>
      <c r="EQ176" s="25"/>
      <c r="ER176" s="25"/>
      <c r="ES176" s="25"/>
      <c r="ET176" s="25"/>
      <c r="EU176" s="25"/>
      <c r="EV176" s="25"/>
      <c r="EW176" s="25"/>
      <c r="EX176" s="25"/>
      <c r="EY176" s="25"/>
      <c r="EZ176" s="25"/>
      <c r="FA176" s="25"/>
      <c r="FB176" s="25"/>
      <c r="FC176" s="25"/>
      <c r="FD176" s="25"/>
      <c r="FE176" s="25"/>
      <c r="FF176" s="25"/>
      <c r="FG176" s="25"/>
      <c r="FH176" s="25"/>
      <c r="FI176" s="25"/>
      <c r="FJ176" s="25"/>
      <c r="FK176" s="25"/>
      <c r="FL176" s="25"/>
      <c r="FM176" s="25"/>
      <c r="FN176" s="25"/>
      <c r="FO176" s="25"/>
      <c r="FP176" s="25"/>
      <c r="FQ176" s="25"/>
      <c r="FR176" s="25"/>
      <c r="FS176" s="25"/>
      <c r="FT176" s="25"/>
      <c r="FU176" s="25"/>
      <c r="FV176" s="25"/>
      <c r="FW176" s="25"/>
      <c r="FX176" s="25"/>
      <c r="FY176" s="25"/>
      <c r="FZ176" s="25"/>
      <c r="GA176" s="25"/>
      <c r="GB176" s="25"/>
      <c r="GC176" s="25"/>
      <c r="GD176" s="25"/>
      <c r="GE176" s="25"/>
      <c r="GF176" s="25"/>
      <c r="GG176" s="25"/>
      <c r="GH176" s="25"/>
      <c r="GI176" s="25"/>
      <c r="GJ176" s="25"/>
      <c r="GK176" s="25"/>
      <c r="GL176" s="25"/>
      <c r="GM176" s="25"/>
      <c r="GN176" s="25"/>
      <c r="GO176" s="25"/>
      <c r="GP176" s="25"/>
      <c r="GQ176" s="25"/>
      <c r="GR176" s="25"/>
      <c r="GS176" s="25"/>
      <c r="GT176" s="25"/>
      <c r="GU176" s="25"/>
      <c r="GV176" s="25"/>
      <c r="GW176" s="25"/>
      <c r="GX176" s="25"/>
      <c r="GY176" s="25"/>
      <c r="GZ176" s="25"/>
      <c r="HA176" s="25"/>
      <c r="HB176" s="25"/>
      <c r="HC176" s="25"/>
      <c r="HD176" s="25"/>
      <c r="HE176" s="25"/>
      <c r="HF176" s="25"/>
      <c r="HG176" s="25"/>
      <c r="HH176" s="25"/>
      <c r="HI176" s="25"/>
      <c r="HJ176" s="25"/>
      <c r="HK176" s="25"/>
      <c r="HL176" s="25"/>
      <c r="HM176" s="25"/>
      <c r="HN176" s="25"/>
      <c r="HO176" s="25"/>
      <c r="HP176" s="25"/>
      <c r="HQ176" s="25"/>
      <c r="HR176" s="25"/>
      <c r="HS176" s="25"/>
      <c r="HT176" s="25"/>
      <c r="HU176" s="25"/>
      <c r="HV176" s="25"/>
      <c r="HW176" s="25"/>
      <c r="HX176" s="25"/>
      <c r="HY176" s="25"/>
      <c r="HZ176" s="25"/>
      <c r="IA176" s="25"/>
      <c r="IB176" s="25"/>
      <c r="IC176" s="25"/>
      <c r="ID176" s="25"/>
      <c r="IE176" s="25"/>
      <c r="IF176" s="25"/>
    </row>
    <row r="177" spans="11:240" ht="12.75" customHeight="1">
      <c r="K177" s="27"/>
      <c r="M177" s="27"/>
      <c r="O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5"/>
      <c r="BQ177" s="25"/>
      <c r="BR177" s="25"/>
      <c r="BS177" s="25"/>
      <c r="BT177" s="25"/>
      <c r="BU177" s="25"/>
      <c r="BV177" s="25"/>
      <c r="BW177" s="25"/>
      <c r="BX177" s="25"/>
      <c r="BY177" s="25"/>
      <c r="BZ177" s="25"/>
      <c r="CA177" s="25"/>
      <c r="CB177" s="25"/>
      <c r="CC177" s="25"/>
      <c r="CD177" s="25"/>
      <c r="CE177" s="25"/>
      <c r="CF177" s="25"/>
      <c r="EM177" s="25"/>
      <c r="EN177" s="25"/>
      <c r="EO177" s="25"/>
      <c r="EP177" s="25"/>
      <c r="EQ177" s="25"/>
      <c r="ER177" s="25"/>
      <c r="ES177" s="25"/>
      <c r="ET177" s="25"/>
      <c r="EU177" s="25"/>
      <c r="EV177" s="25"/>
      <c r="EW177" s="25"/>
      <c r="EX177" s="25"/>
      <c r="EY177" s="25"/>
      <c r="EZ177" s="25"/>
      <c r="FA177" s="25"/>
      <c r="FB177" s="25"/>
      <c r="FC177" s="25"/>
      <c r="FD177" s="25"/>
      <c r="FE177" s="25"/>
      <c r="FF177" s="25"/>
      <c r="FG177" s="25"/>
      <c r="FH177" s="25"/>
      <c r="FI177" s="25"/>
      <c r="FJ177" s="25"/>
      <c r="FK177" s="25"/>
      <c r="FL177" s="25"/>
      <c r="FM177" s="25"/>
      <c r="FN177" s="25"/>
      <c r="FO177" s="25"/>
      <c r="FP177" s="25"/>
      <c r="FQ177" s="25"/>
      <c r="FR177" s="25"/>
      <c r="FS177" s="25"/>
      <c r="FT177" s="25"/>
      <c r="FU177" s="25"/>
      <c r="FV177" s="25"/>
      <c r="FW177" s="25"/>
      <c r="FX177" s="25"/>
      <c r="FY177" s="25"/>
      <c r="FZ177" s="25"/>
      <c r="GA177" s="25"/>
      <c r="GB177" s="25"/>
      <c r="GC177" s="25"/>
      <c r="GD177" s="25"/>
      <c r="GE177" s="25"/>
      <c r="GF177" s="25"/>
      <c r="GG177" s="25"/>
      <c r="GH177" s="25"/>
      <c r="GI177" s="25"/>
      <c r="GJ177" s="25"/>
      <c r="GK177" s="25"/>
      <c r="GL177" s="25"/>
      <c r="GM177" s="25"/>
      <c r="GN177" s="25"/>
      <c r="GO177" s="25"/>
      <c r="GP177" s="25"/>
      <c r="GQ177" s="25"/>
      <c r="GR177" s="25"/>
      <c r="GS177" s="25"/>
      <c r="GT177" s="25"/>
      <c r="GU177" s="25"/>
      <c r="GV177" s="25"/>
      <c r="GW177" s="25"/>
      <c r="GX177" s="25"/>
      <c r="GY177" s="25"/>
      <c r="GZ177" s="25"/>
      <c r="HA177" s="25"/>
      <c r="HB177" s="25"/>
      <c r="HC177" s="25"/>
      <c r="HD177" s="25"/>
      <c r="HE177" s="25"/>
      <c r="HF177" s="25"/>
      <c r="HG177" s="25"/>
      <c r="HH177" s="25"/>
      <c r="HI177" s="25"/>
      <c r="HJ177" s="25"/>
      <c r="HK177" s="25"/>
      <c r="HL177" s="25"/>
      <c r="HM177" s="25"/>
      <c r="HN177" s="25"/>
      <c r="HO177" s="25"/>
      <c r="HP177" s="25"/>
      <c r="HQ177" s="25"/>
      <c r="HR177" s="25"/>
      <c r="HS177" s="25"/>
      <c r="HT177" s="25"/>
      <c r="HU177" s="25"/>
      <c r="HV177" s="25"/>
      <c r="HW177" s="25"/>
      <c r="HX177" s="25"/>
      <c r="HY177" s="25"/>
      <c r="HZ177" s="25"/>
      <c r="IA177" s="25"/>
      <c r="IB177" s="25"/>
      <c r="IC177" s="25"/>
      <c r="ID177" s="25"/>
      <c r="IE177" s="25"/>
      <c r="IF177" s="25"/>
    </row>
    <row r="178" spans="11:240" ht="12.75" customHeight="1">
      <c r="K178" s="27"/>
      <c r="M178" s="27"/>
      <c r="O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5"/>
      <c r="BQ178" s="25"/>
      <c r="BR178" s="25"/>
      <c r="BS178" s="25"/>
      <c r="BT178" s="25"/>
      <c r="BU178" s="25"/>
      <c r="BV178" s="25"/>
      <c r="BW178" s="25"/>
      <c r="BX178" s="25"/>
      <c r="BY178" s="25"/>
      <c r="BZ178" s="25"/>
      <c r="CA178" s="25"/>
      <c r="CB178" s="25"/>
      <c r="CC178" s="25"/>
      <c r="CD178" s="25"/>
      <c r="CE178" s="25"/>
      <c r="CF178" s="25"/>
      <c r="EM178" s="25"/>
      <c r="EN178" s="25"/>
      <c r="EO178" s="25"/>
      <c r="EP178" s="25"/>
      <c r="EQ178" s="25"/>
      <c r="ER178" s="25"/>
      <c r="ES178" s="25"/>
      <c r="ET178" s="25"/>
      <c r="EU178" s="25"/>
      <c r="EV178" s="25"/>
      <c r="EW178" s="25"/>
      <c r="EX178" s="25"/>
      <c r="EY178" s="25"/>
      <c r="EZ178" s="25"/>
      <c r="FA178" s="25"/>
      <c r="FB178" s="25"/>
      <c r="FC178" s="25"/>
      <c r="FD178" s="25"/>
      <c r="FE178" s="25"/>
      <c r="FF178" s="25"/>
      <c r="FG178" s="25"/>
      <c r="FH178" s="25"/>
      <c r="FI178" s="25"/>
      <c r="FJ178" s="25"/>
      <c r="FK178" s="25"/>
      <c r="FL178" s="25"/>
      <c r="FM178" s="25"/>
      <c r="FN178" s="25"/>
      <c r="FO178" s="25"/>
      <c r="FP178" s="25"/>
      <c r="FQ178" s="25"/>
      <c r="FR178" s="25"/>
      <c r="FS178" s="25"/>
      <c r="FT178" s="25"/>
      <c r="FU178" s="25"/>
      <c r="FV178" s="25"/>
      <c r="FW178" s="25"/>
      <c r="FX178" s="25"/>
      <c r="FY178" s="25"/>
      <c r="FZ178" s="25"/>
      <c r="GA178" s="25"/>
      <c r="GB178" s="25"/>
      <c r="GC178" s="25"/>
      <c r="GD178" s="25"/>
      <c r="GE178" s="25"/>
      <c r="GF178" s="25"/>
      <c r="GG178" s="25"/>
      <c r="GH178" s="25"/>
      <c r="GI178" s="25"/>
      <c r="GJ178" s="25"/>
      <c r="GK178" s="25"/>
      <c r="GL178" s="25"/>
      <c r="GM178" s="25"/>
      <c r="GN178" s="25"/>
      <c r="GO178" s="25"/>
      <c r="GP178" s="25"/>
      <c r="GQ178" s="25"/>
      <c r="GR178" s="25"/>
      <c r="GS178" s="25"/>
      <c r="GT178" s="25"/>
      <c r="GU178" s="25"/>
      <c r="GV178" s="25"/>
      <c r="GW178" s="25"/>
      <c r="GX178" s="25"/>
      <c r="GY178" s="25"/>
      <c r="GZ178" s="25"/>
      <c r="HA178" s="25"/>
      <c r="HB178" s="25"/>
      <c r="HC178" s="25"/>
      <c r="HD178" s="25"/>
      <c r="HE178" s="25"/>
      <c r="HF178" s="25"/>
      <c r="HG178" s="25"/>
      <c r="HH178" s="25"/>
      <c r="HI178" s="25"/>
      <c r="HJ178" s="25"/>
      <c r="HK178" s="25"/>
      <c r="HL178" s="25"/>
      <c r="HM178" s="25"/>
      <c r="HN178" s="25"/>
      <c r="HO178" s="25"/>
      <c r="HP178" s="25"/>
      <c r="HQ178" s="25"/>
      <c r="HR178" s="25"/>
      <c r="HS178" s="25"/>
      <c r="HT178" s="25"/>
      <c r="HU178" s="25"/>
      <c r="HV178" s="25"/>
      <c r="HW178" s="25"/>
      <c r="HX178" s="25"/>
      <c r="HY178" s="25"/>
      <c r="HZ178" s="25"/>
      <c r="IA178" s="25"/>
      <c r="IB178" s="25"/>
      <c r="IC178" s="25"/>
      <c r="ID178" s="25"/>
      <c r="IE178" s="25"/>
      <c r="IF178" s="25"/>
    </row>
    <row r="179" spans="11:240" ht="12.75" customHeight="1">
      <c r="K179" s="27"/>
      <c r="M179" s="27"/>
      <c r="O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5"/>
      <c r="BQ179" s="25"/>
      <c r="BR179" s="25"/>
      <c r="BS179" s="25"/>
      <c r="BT179" s="25"/>
      <c r="BU179" s="25"/>
      <c r="BV179" s="25"/>
      <c r="BW179" s="25"/>
      <c r="BX179" s="25"/>
      <c r="BY179" s="25"/>
      <c r="BZ179" s="25"/>
      <c r="CA179" s="25"/>
      <c r="CB179" s="25"/>
      <c r="CC179" s="25"/>
      <c r="CD179" s="25"/>
      <c r="CE179" s="25"/>
      <c r="CF179" s="25"/>
      <c r="EM179" s="25"/>
      <c r="EN179" s="25"/>
      <c r="EO179" s="25"/>
      <c r="EP179" s="25"/>
      <c r="EQ179" s="25"/>
      <c r="ER179" s="25"/>
      <c r="ES179" s="25"/>
      <c r="ET179" s="25"/>
      <c r="EU179" s="25"/>
      <c r="EV179" s="25"/>
      <c r="EW179" s="25"/>
      <c r="EX179" s="25"/>
      <c r="EY179" s="25"/>
      <c r="EZ179" s="25"/>
      <c r="FA179" s="25"/>
      <c r="FB179" s="25"/>
      <c r="FC179" s="25"/>
      <c r="FD179" s="25"/>
      <c r="FE179" s="25"/>
      <c r="FF179" s="25"/>
      <c r="FG179" s="25"/>
      <c r="FH179" s="25"/>
      <c r="FI179" s="25"/>
      <c r="FJ179" s="25"/>
      <c r="FK179" s="25"/>
      <c r="FL179" s="25"/>
      <c r="FM179" s="25"/>
      <c r="FN179" s="25"/>
      <c r="FO179" s="25"/>
      <c r="FP179" s="25"/>
      <c r="FQ179" s="25"/>
      <c r="FR179" s="25"/>
      <c r="FS179" s="25"/>
      <c r="FT179" s="25"/>
      <c r="FU179" s="25"/>
      <c r="FV179" s="25"/>
      <c r="FW179" s="25"/>
      <c r="FX179" s="25"/>
      <c r="FY179" s="25"/>
      <c r="FZ179" s="25"/>
      <c r="GA179" s="25"/>
      <c r="GB179" s="25"/>
      <c r="GC179" s="25"/>
      <c r="GD179" s="25"/>
      <c r="GE179" s="25"/>
      <c r="GF179" s="25"/>
      <c r="GG179" s="25"/>
      <c r="GH179" s="25"/>
      <c r="GI179" s="25"/>
      <c r="GJ179" s="25"/>
      <c r="GK179" s="25"/>
      <c r="GL179" s="25"/>
      <c r="GM179" s="25"/>
      <c r="GN179" s="25"/>
      <c r="GO179" s="25"/>
      <c r="GP179" s="25"/>
      <c r="GQ179" s="25"/>
      <c r="GR179" s="25"/>
      <c r="GS179" s="25"/>
      <c r="GT179" s="25"/>
      <c r="GU179" s="25"/>
      <c r="GV179" s="25"/>
      <c r="GW179" s="25"/>
      <c r="GX179" s="25"/>
      <c r="GY179" s="25"/>
      <c r="GZ179" s="25"/>
      <c r="HA179" s="25"/>
      <c r="HB179" s="25"/>
      <c r="HC179" s="25"/>
      <c r="HD179" s="25"/>
      <c r="HE179" s="25"/>
      <c r="HF179" s="25"/>
      <c r="HG179" s="25"/>
      <c r="HH179" s="25"/>
      <c r="HI179" s="25"/>
      <c r="HJ179" s="25"/>
      <c r="HK179" s="25"/>
      <c r="HL179" s="25"/>
      <c r="HM179" s="25"/>
      <c r="HN179" s="25"/>
      <c r="HO179" s="25"/>
      <c r="HP179" s="25"/>
      <c r="HQ179" s="25"/>
      <c r="HR179" s="25"/>
      <c r="HS179" s="25"/>
      <c r="HT179" s="25"/>
      <c r="HU179" s="25"/>
      <c r="HV179" s="25"/>
      <c r="HW179" s="25"/>
      <c r="HX179" s="25"/>
      <c r="HY179" s="25"/>
      <c r="HZ179" s="25"/>
      <c r="IA179" s="25"/>
      <c r="IB179" s="25"/>
      <c r="IC179" s="25"/>
      <c r="ID179" s="25"/>
      <c r="IE179" s="25"/>
      <c r="IF179" s="25"/>
    </row>
    <row r="180" spans="11:240" ht="12.75" customHeight="1">
      <c r="K180" s="27"/>
      <c r="M180" s="27"/>
      <c r="O180" s="27"/>
      <c r="AM180" s="27"/>
      <c r="AN180" s="27"/>
      <c r="AO180" s="27"/>
      <c r="AP180" s="27"/>
      <c r="AQ180" s="27"/>
      <c r="AR180" s="27"/>
      <c r="AS180" s="27"/>
      <c r="AT180" s="27"/>
      <c r="AU180" s="27"/>
      <c r="AV180" s="27"/>
      <c r="AW180" s="27"/>
      <c r="AX180" s="27"/>
      <c r="AY180" s="27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EM180" s="25"/>
      <c r="EN180" s="25"/>
      <c r="EO180" s="25"/>
      <c r="EP180" s="25"/>
      <c r="EQ180" s="25"/>
      <c r="ER180" s="25"/>
      <c r="ES180" s="25"/>
      <c r="ET180" s="25"/>
      <c r="EU180" s="25"/>
      <c r="EV180" s="25"/>
      <c r="EW180" s="25"/>
      <c r="EX180" s="25"/>
      <c r="EY180" s="25"/>
      <c r="EZ180" s="25"/>
      <c r="FA180" s="25"/>
      <c r="FB180" s="25"/>
      <c r="FC180" s="25"/>
      <c r="FD180" s="25"/>
      <c r="FE180" s="25"/>
      <c r="FF180" s="25"/>
      <c r="FG180" s="25"/>
      <c r="FH180" s="25"/>
      <c r="FI180" s="25"/>
      <c r="FJ180" s="25"/>
      <c r="FK180" s="25"/>
      <c r="FL180" s="25"/>
      <c r="FM180" s="25"/>
      <c r="FN180" s="25"/>
      <c r="FO180" s="25"/>
      <c r="FP180" s="25"/>
      <c r="FQ180" s="25"/>
      <c r="FR180" s="25"/>
      <c r="FS180" s="25"/>
      <c r="FT180" s="25"/>
      <c r="FU180" s="25"/>
      <c r="FV180" s="25"/>
      <c r="FW180" s="25"/>
      <c r="FX180" s="25"/>
      <c r="FY180" s="25"/>
      <c r="FZ180" s="25"/>
      <c r="GA180" s="25"/>
      <c r="GB180" s="25"/>
      <c r="GC180" s="25"/>
      <c r="GD180" s="25"/>
      <c r="GE180" s="25"/>
      <c r="GF180" s="25"/>
      <c r="GG180" s="25"/>
      <c r="GH180" s="25"/>
      <c r="GI180" s="25"/>
      <c r="GJ180" s="25"/>
      <c r="GK180" s="25"/>
      <c r="GL180" s="25"/>
      <c r="GM180" s="25"/>
      <c r="GN180" s="25"/>
      <c r="GO180" s="25"/>
      <c r="GP180" s="25"/>
      <c r="GQ180" s="25"/>
      <c r="GR180" s="25"/>
      <c r="GS180" s="25"/>
      <c r="GT180" s="25"/>
      <c r="GU180" s="25"/>
      <c r="GV180" s="25"/>
      <c r="GW180" s="25"/>
      <c r="GX180" s="25"/>
      <c r="GY180" s="25"/>
      <c r="GZ180" s="25"/>
      <c r="HA180" s="25"/>
      <c r="HB180" s="25"/>
      <c r="HC180" s="25"/>
      <c r="HD180" s="25"/>
      <c r="HE180" s="25"/>
      <c r="HF180" s="25"/>
      <c r="HG180" s="25"/>
      <c r="HH180" s="25"/>
      <c r="HI180" s="25"/>
      <c r="HJ180" s="25"/>
      <c r="HK180" s="25"/>
      <c r="HL180" s="25"/>
      <c r="HM180" s="25"/>
      <c r="HN180" s="25"/>
      <c r="HO180" s="25"/>
      <c r="HP180" s="25"/>
      <c r="HQ180" s="25"/>
      <c r="HR180" s="25"/>
      <c r="HS180" s="25"/>
      <c r="HT180" s="25"/>
      <c r="HU180" s="25"/>
      <c r="HV180" s="25"/>
      <c r="HW180" s="25"/>
      <c r="HX180" s="25"/>
      <c r="HY180" s="25"/>
      <c r="HZ180" s="25"/>
      <c r="IA180" s="25"/>
      <c r="IB180" s="25"/>
      <c r="IC180" s="25"/>
      <c r="ID180" s="25"/>
      <c r="IE180" s="25"/>
      <c r="IF180" s="25"/>
    </row>
    <row r="181" spans="11:240" ht="12.75" customHeight="1">
      <c r="K181" s="27"/>
      <c r="M181" s="27"/>
      <c r="O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5"/>
      <c r="BQ181" s="25"/>
      <c r="BR181" s="25"/>
      <c r="BS181" s="25"/>
      <c r="BT181" s="25"/>
      <c r="BU181" s="25"/>
      <c r="BV181" s="25"/>
      <c r="BW181" s="25"/>
      <c r="BX181" s="25"/>
      <c r="BY181" s="25"/>
      <c r="BZ181" s="25"/>
      <c r="CA181" s="25"/>
      <c r="CB181" s="25"/>
      <c r="CC181" s="25"/>
      <c r="CD181" s="25"/>
      <c r="CE181" s="25"/>
      <c r="CF181" s="25"/>
      <c r="EM181" s="25"/>
      <c r="EN181" s="25"/>
      <c r="EO181" s="25"/>
      <c r="EP181" s="25"/>
      <c r="EQ181" s="25"/>
      <c r="ER181" s="25"/>
      <c r="ES181" s="25"/>
      <c r="ET181" s="25"/>
      <c r="EU181" s="25"/>
      <c r="EV181" s="25"/>
      <c r="EW181" s="25"/>
      <c r="EX181" s="25"/>
      <c r="EY181" s="25"/>
      <c r="EZ181" s="25"/>
      <c r="FA181" s="25"/>
      <c r="FB181" s="25"/>
      <c r="FC181" s="25"/>
      <c r="FD181" s="25"/>
      <c r="FE181" s="25"/>
      <c r="FF181" s="25"/>
      <c r="FG181" s="25"/>
      <c r="FH181" s="25"/>
      <c r="FI181" s="25"/>
      <c r="FJ181" s="25"/>
      <c r="FK181" s="25"/>
      <c r="FL181" s="25"/>
      <c r="FM181" s="25"/>
      <c r="FN181" s="25"/>
      <c r="FO181" s="25"/>
      <c r="FP181" s="25"/>
      <c r="FQ181" s="25"/>
      <c r="FR181" s="25"/>
      <c r="FS181" s="25"/>
      <c r="FT181" s="25"/>
      <c r="FU181" s="25"/>
      <c r="FV181" s="25"/>
      <c r="FW181" s="25"/>
      <c r="FX181" s="25"/>
      <c r="FY181" s="25"/>
      <c r="FZ181" s="25"/>
      <c r="GA181" s="25"/>
      <c r="GB181" s="25"/>
      <c r="GC181" s="25"/>
      <c r="GD181" s="25"/>
      <c r="GE181" s="25"/>
      <c r="GF181" s="25"/>
      <c r="GG181" s="25"/>
      <c r="GH181" s="25"/>
      <c r="GI181" s="25"/>
      <c r="GJ181" s="25"/>
      <c r="GK181" s="25"/>
      <c r="GL181" s="25"/>
      <c r="GM181" s="25"/>
      <c r="GN181" s="25"/>
      <c r="GO181" s="25"/>
      <c r="GP181" s="25"/>
      <c r="GQ181" s="25"/>
      <c r="GR181" s="25"/>
      <c r="GS181" s="25"/>
      <c r="GT181" s="25"/>
      <c r="GU181" s="25"/>
      <c r="GV181" s="25"/>
      <c r="GW181" s="25"/>
      <c r="GX181" s="25"/>
      <c r="GY181" s="25"/>
      <c r="GZ181" s="25"/>
      <c r="HA181" s="25"/>
      <c r="HB181" s="25"/>
      <c r="HC181" s="25"/>
      <c r="HD181" s="25"/>
      <c r="HE181" s="25"/>
      <c r="HF181" s="25"/>
      <c r="HG181" s="25"/>
      <c r="HH181" s="25"/>
      <c r="HI181" s="25"/>
      <c r="HJ181" s="25"/>
      <c r="HK181" s="25"/>
      <c r="HL181" s="25"/>
      <c r="HM181" s="25"/>
      <c r="HN181" s="25"/>
      <c r="HO181" s="25"/>
      <c r="HP181" s="25"/>
      <c r="HQ181" s="25"/>
      <c r="HR181" s="25"/>
      <c r="HS181" s="25"/>
      <c r="HT181" s="25"/>
      <c r="HU181" s="25"/>
      <c r="HV181" s="25"/>
      <c r="HW181" s="25"/>
      <c r="HX181" s="25"/>
      <c r="HY181" s="25"/>
      <c r="HZ181" s="25"/>
      <c r="IA181" s="25"/>
      <c r="IB181" s="25"/>
      <c r="IC181" s="25"/>
      <c r="ID181" s="25"/>
      <c r="IE181" s="25"/>
      <c r="IF181" s="25"/>
    </row>
    <row r="182" spans="11:240" ht="12.75" customHeight="1">
      <c r="K182" s="27"/>
      <c r="M182" s="27"/>
      <c r="O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5"/>
      <c r="BQ182" s="25"/>
      <c r="BR182" s="25"/>
      <c r="BS182" s="25"/>
      <c r="BT182" s="25"/>
      <c r="BU182" s="25"/>
      <c r="BV182" s="25"/>
      <c r="BW182" s="25"/>
      <c r="BX182" s="25"/>
      <c r="BY182" s="25"/>
      <c r="BZ182" s="25"/>
      <c r="CA182" s="25"/>
      <c r="CB182" s="25"/>
      <c r="CC182" s="25"/>
      <c r="CD182" s="25"/>
      <c r="CE182" s="25"/>
      <c r="CF182" s="25"/>
      <c r="EM182" s="25"/>
      <c r="EN182" s="25"/>
      <c r="EO182" s="25"/>
      <c r="EP182" s="25"/>
      <c r="EQ182" s="25"/>
      <c r="ER182" s="25"/>
      <c r="ES182" s="25"/>
      <c r="ET182" s="25"/>
      <c r="EU182" s="25"/>
      <c r="EV182" s="25"/>
      <c r="EW182" s="25"/>
      <c r="EX182" s="25"/>
      <c r="EY182" s="25"/>
      <c r="EZ182" s="25"/>
      <c r="FA182" s="25"/>
      <c r="FB182" s="25"/>
      <c r="FC182" s="25"/>
      <c r="FD182" s="25"/>
      <c r="FE182" s="25"/>
      <c r="FF182" s="25"/>
      <c r="FG182" s="25"/>
      <c r="FH182" s="25"/>
      <c r="FI182" s="25"/>
      <c r="FJ182" s="25"/>
      <c r="FK182" s="25"/>
      <c r="FL182" s="25"/>
      <c r="FM182" s="25"/>
      <c r="FN182" s="25"/>
      <c r="FO182" s="25"/>
      <c r="FP182" s="25"/>
      <c r="FQ182" s="25"/>
      <c r="FR182" s="25"/>
      <c r="FS182" s="25"/>
      <c r="FT182" s="25"/>
      <c r="FU182" s="25"/>
      <c r="FV182" s="25"/>
      <c r="FW182" s="25"/>
      <c r="FX182" s="25"/>
      <c r="FY182" s="25"/>
      <c r="FZ182" s="25"/>
      <c r="GA182" s="25"/>
      <c r="GB182" s="25"/>
      <c r="GC182" s="25"/>
      <c r="GD182" s="25"/>
      <c r="GE182" s="25"/>
      <c r="GF182" s="25"/>
      <c r="GG182" s="25"/>
      <c r="GH182" s="25"/>
      <c r="GI182" s="25"/>
      <c r="GJ182" s="25"/>
      <c r="GK182" s="25"/>
      <c r="GL182" s="25"/>
      <c r="GM182" s="25"/>
      <c r="GN182" s="25"/>
      <c r="GO182" s="25"/>
      <c r="GP182" s="25"/>
      <c r="GQ182" s="25"/>
      <c r="GR182" s="25"/>
      <c r="GS182" s="25"/>
      <c r="GT182" s="25"/>
      <c r="GU182" s="25"/>
      <c r="GV182" s="25"/>
      <c r="GW182" s="25"/>
      <c r="GX182" s="25"/>
      <c r="GY182" s="25"/>
      <c r="GZ182" s="25"/>
      <c r="HA182" s="25"/>
      <c r="HB182" s="25"/>
      <c r="HC182" s="25"/>
      <c r="HD182" s="25"/>
      <c r="HE182" s="25"/>
      <c r="HF182" s="25"/>
      <c r="HG182" s="25"/>
      <c r="HH182" s="25"/>
      <c r="HI182" s="25"/>
      <c r="HJ182" s="25"/>
      <c r="HK182" s="25"/>
      <c r="HL182" s="25"/>
      <c r="HM182" s="25"/>
      <c r="HN182" s="25"/>
      <c r="HO182" s="25"/>
      <c r="HP182" s="25"/>
      <c r="HQ182" s="25"/>
      <c r="HR182" s="25"/>
      <c r="HS182" s="25"/>
      <c r="HT182" s="25"/>
      <c r="HU182" s="25"/>
      <c r="HV182" s="25"/>
      <c r="HW182" s="25"/>
      <c r="HX182" s="25"/>
      <c r="HY182" s="25"/>
      <c r="HZ182" s="25"/>
      <c r="IA182" s="25"/>
      <c r="IB182" s="25"/>
      <c r="IC182" s="25"/>
      <c r="ID182" s="25"/>
      <c r="IE182" s="25"/>
      <c r="IF182" s="25"/>
    </row>
    <row r="183" spans="11:240" ht="12.75" customHeight="1">
      <c r="K183" s="27"/>
      <c r="M183" s="27"/>
      <c r="O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5"/>
      <c r="BQ183" s="25"/>
      <c r="BR183" s="25"/>
      <c r="BS183" s="25"/>
      <c r="BT183" s="25"/>
      <c r="BU183" s="25"/>
      <c r="BV183" s="25"/>
      <c r="BW183" s="25"/>
      <c r="BX183" s="25"/>
      <c r="BY183" s="25"/>
      <c r="BZ183" s="25"/>
      <c r="CA183" s="25"/>
      <c r="CB183" s="25"/>
      <c r="CC183" s="25"/>
      <c r="CD183" s="25"/>
      <c r="CE183" s="25"/>
      <c r="CF183" s="25"/>
      <c r="EM183" s="25"/>
      <c r="EN183" s="25"/>
      <c r="EO183" s="25"/>
      <c r="EP183" s="25"/>
      <c r="EQ183" s="25"/>
      <c r="ER183" s="25"/>
      <c r="ES183" s="25"/>
      <c r="ET183" s="25"/>
      <c r="EU183" s="25"/>
      <c r="EV183" s="25"/>
      <c r="EW183" s="25"/>
      <c r="EX183" s="25"/>
      <c r="EY183" s="25"/>
      <c r="EZ183" s="25"/>
      <c r="FA183" s="25"/>
      <c r="FB183" s="25"/>
      <c r="FC183" s="25"/>
      <c r="FD183" s="25"/>
      <c r="FE183" s="25"/>
      <c r="FF183" s="25"/>
      <c r="FG183" s="25"/>
      <c r="FH183" s="25"/>
      <c r="FI183" s="25"/>
      <c r="FJ183" s="25"/>
      <c r="FK183" s="25"/>
      <c r="FL183" s="25"/>
      <c r="FM183" s="25"/>
      <c r="FN183" s="25"/>
      <c r="FO183" s="25"/>
      <c r="FP183" s="25"/>
      <c r="FQ183" s="25"/>
      <c r="FR183" s="25"/>
      <c r="FS183" s="25"/>
      <c r="FT183" s="25"/>
      <c r="FU183" s="25"/>
      <c r="FV183" s="25"/>
      <c r="FW183" s="25"/>
      <c r="FX183" s="25"/>
      <c r="FY183" s="25"/>
      <c r="FZ183" s="25"/>
      <c r="GA183" s="25"/>
      <c r="GB183" s="25"/>
      <c r="GC183" s="25"/>
      <c r="GD183" s="25"/>
      <c r="GE183" s="25"/>
      <c r="GF183" s="25"/>
      <c r="GG183" s="25"/>
      <c r="GH183" s="25"/>
      <c r="GI183" s="25"/>
      <c r="GJ183" s="25"/>
      <c r="GK183" s="25"/>
      <c r="GL183" s="25"/>
      <c r="GM183" s="25"/>
      <c r="GN183" s="25"/>
      <c r="GO183" s="25"/>
      <c r="GP183" s="25"/>
      <c r="GQ183" s="25"/>
      <c r="GR183" s="25"/>
      <c r="GS183" s="25"/>
      <c r="GT183" s="25"/>
      <c r="GU183" s="25"/>
      <c r="GV183" s="25"/>
      <c r="GW183" s="25"/>
      <c r="GX183" s="25"/>
      <c r="GY183" s="25"/>
      <c r="GZ183" s="25"/>
      <c r="HA183" s="25"/>
      <c r="HB183" s="25"/>
      <c r="HC183" s="25"/>
      <c r="HD183" s="25"/>
      <c r="HE183" s="25"/>
      <c r="HF183" s="25"/>
      <c r="HG183" s="25"/>
      <c r="HH183" s="25"/>
      <c r="HI183" s="25"/>
      <c r="HJ183" s="25"/>
      <c r="HK183" s="25"/>
      <c r="HL183" s="25"/>
      <c r="HM183" s="25"/>
      <c r="HN183" s="25"/>
      <c r="HO183" s="25"/>
      <c r="HP183" s="25"/>
      <c r="HQ183" s="25"/>
      <c r="HR183" s="25"/>
      <c r="HS183" s="25"/>
      <c r="HT183" s="25"/>
      <c r="HU183" s="25"/>
      <c r="HV183" s="25"/>
      <c r="HW183" s="25"/>
      <c r="HX183" s="25"/>
      <c r="HY183" s="25"/>
      <c r="HZ183" s="25"/>
      <c r="IA183" s="25"/>
      <c r="IB183" s="25"/>
      <c r="IC183" s="25"/>
      <c r="ID183" s="25"/>
      <c r="IE183" s="25"/>
      <c r="IF183" s="25"/>
    </row>
    <row r="184" spans="11:240" ht="12.75" customHeight="1">
      <c r="K184" s="27"/>
      <c r="M184" s="27"/>
      <c r="O184" s="27"/>
      <c r="AM184" s="27"/>
      <c r="AN184" s="27"/>
      <c r="AO184" s="27"/>
      <c r="AP184" s="27"/>
      <c r="AQ184" s="27"/>
      <c r="AR184" s="27"/>
      <c r="AS184" s="27"/>
      <c r="AT184" s="27"/>
      <c r="AU184" s="27"/>
      <c r="AV184" s="27"/>
      <c r="AW184" s="27"/>
      <c r="AX184" s="27"/>
      <c r="AY184" s="27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EM184" s="25"/>
      <c r="EN184" s="25"/>
      <c r="EO184" s="25"/>
      <c r="EP184" s="25"/>
      <c r="EQ184" s="25"/>
      <c r="ER184" s="25"/>
      <c r="ES184" s="25"/>
      <c r="ET184" s="25"/>
      <c r="EU184" s="25"/>
      <c r="EV184" s="25"/>
      <c r="EW184" s="25"/>
      <c r="EX184" s="25"/>
      <c r="EY184" s="25"/>
      <c r="EZ184" s="25"/>
      <c r="FA184" s="25"/>
      <c r="FB184" s="25"/>
      <c r="FC184" s="25"/>
      <c r="FD184" s="25"/>
      <c r="FE184" s="25"/>
      <c r="FF184" s="25"/>
      <c r="FG184" s="25"/>
      <c r="FH184" s="25"/>
      <c r="FI184" s="25"/>
      <c r="FJ184" s="25"/>
      <c r="FK184" s="25"/>
      <c r="FL184" s="25"/>
      <c r="FM184" s="25"/>
      <c r="FN184" s="25"/>
      <c r="FO184" s="25"/>
      <c r="FP184" s="25"/>
      <c r="FQ184" s="25"/>
      <c r="FR184" s="25"/>
      <c r="FS184" s="25"/>
      <c r="FT184" s="25"/>
      <c r="FU184" s="25"/>
      <c r="FV184" s="25"/>
      <c r="FW184" s="25"/>
      <c r="FX184" s="25"/>
      <c r="FY184" s="25"/>
      <c r="FZ184" s="25"/>
      <c r="GA184" s="25"/>
      <c r="GB184" s="25"/>
      <c r="GC184" s="25"/>
      <c r="GD184" s="25"/>
      <c r="GE184" s="25"/>
      <c r="GF184" s="25"/>
      <c r="GG184" s="25"/>
      <c r="GH184" s="25"/>
      <c r="GI184" s="25"/>
      <c r="GJ184" s="25"/>
      <c r="GK184" s="25"/>
      <c r="GL184" s="25"/>
      <c r="GM184" s="25"/>
      <c r="GN184" s="25"/>
      <c r="GO184" s="25"/>
      <c r="GP184" s="25"/>
      <c r="GQ184" s="25"/>
      <c r="GR184" s="25"/>
      <c r="GS184" s="25"/>
      <c r="GT184" s="25"/>
      <c r="GU184" s="25"/>
      <c r="GV184" s="25"/>
      <c r="GW184" s="25"/>
      <c r="GX184" s="25"/>
      <c r="GY184" s="25"/>
      <c r="GZ184" s="25"/>
      <c r="HA184" s="25"/>
      <c r="HB184" s="25"/>
      <c r="HC184" s="25"/>
      <c r="HD184" s="25"/>
      <c r="HE184" s="25"/>
      <c r="HF184" s="25"/>
      <c r="HG184" s="25"/>
      <c r="HH184" s="25"/>
      <c r="HI184" s="25"/>
      <c r="HJ184" s="25"/>
      <c r="HK184" s="25"/>
      <c r="HL184" s="25"/>
      <c r="HM184" s="25"/>
      <c r="HN184" s="25"/>
      <c r="HO184" s="25"/>
      <c r="HP184" s="25"/>
      <c r="HQ184" s="25"/>
      <c r="HR184" s="25"/>
      <c r="HS184" s="25"/>
      <c r="HT184" s="25"/>
      <c r="HU184" s="25"/>
      <c r="HV184" s="25"/>
      <c r="HW184" s="25"/>
      <c r="HX184" s="25"/>
      <c r="HY184" s="25"/>
      <c r="HZ184" s="25"/>
      <c r="IA184" s="25"/>
      <c r="IB184" s="25"/>
      <c r="IC184" s="25"/>
      <c r="ID184" s="25"/>
      <c r="IE184" s="25"/>
      <c r="IF184" s="25"/>
    </row>
    <row r="185" spans="11:240" ht="12.75" customHeight="1">
      <c r="K185" s="27"/>
      <c r="M185" s="27"/>
      <c r="O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5"/>
      <c r="BQ185" s="25"/>
      <c r="BR185" s="25"/>
      <c r="BS185" s="25"/>
      <c r="BT185" s="25"/>
      <c r="BU185" s="25"/>
      <c r="BV185" s="25"/>
      <c r="BW185" s="25"/>
      <c r="BX185" s="25"/>
      <c r="BY185" s="25"/>
      <c r="BZ185" s="25"/>
      <c r="CA185" s="25"/>
      <c r="CB185" s="25"/>
      <c r="CC185" s="25"/>
      <c r="CD185" s="25"/>
      <c r="CE185" s="25"/>
      <c r="CF185" s="25"/>
      <c r="EM185" s="25"/>
      <c r="EN185" s="25"/>
      <c r="EO185" s="25"/>
      <c r="EP185" s="25"/>
      <c r="EQ185" s="25"/>
      <c r="ER185" s="25"/>
      <c r="ES185" s="25"/>
      <c r="ET185" s="25"/>
      <c r="EU185" s="25"/>
      <c r="EV185" s="25"/>
      <c r="EW185" s="25"/>
      <c r="EX185" s="25"/>
      <c r="EY185" s="25"/>
      <c r="EZ185" s="25"/>
      <c r="FA185" s="25"/>
      <c r="FB185" s="25"/>
      <c r="FC185" s="25"/>
      <c r="FD185" s="25"/>
      <c r="FE185" s="25"/>
      <c r="FF185" s="25"/>
      <c r="FG185" s="25"/>
      <c r="FH185" s="25"/>
      <c r="FI185" s="25"/>
      <c r="FJ185" s="25"/>
      <c r="FK185" s="25"/>
      <c r="FL185" s="25"/>
      <c r="FM185" s="25"/>
      <c r="FN185" s="25"/>
      <c r="FO185" s="25"/>
      <c r="FP185" s="25"/>
      <c r="FQ185" s="25"/>
      <c r="FR185" s="25"/>
      <c r="FS185" s="25"/>
      <c r="FT185" s="25"/>
      <c r="FU185" s="25"/>
      <c r="FV185" s="25"/>
      <c r="FW185" s="25"/>
      <c r="FX185" s="25"/>
      <c r="FY185" s="25"/>
      <c r="FZ185" s="25"/>
      <c r="GA185" s="25"/>
      <c r="GB185" s="25"/>
      <c r="GC185" s="25"/>
      <c r="GD185" s="25"/>
      <c r="GE185" s="25"/>
      <c r="GF185" s="25"/>
      <c r="GG185" s="25"/>
      <c r="GH185" s="25"/>
      <c r="GI185" s="25"/>
      <c r="GJ185" s="25"/>
      <c r="GK185" s="25"/>
      <c r="GL185" s="25"/>
      <c r="GM185" s="25"/>
      <c r="GN185" s="25"/>
      <c r="GO185" s="25"/>
      <c r="GP185" s="25"/>
      <c r="GQ185" s="25"/>
      <c r="GR185" s="25"/>
      <c r="GS185" s="25"/>
      <c r="GT185" s="25"/>
      <c r="GU185" s="25"/>
      <c r="GV185" s="25"/>
      <c r="GW185" s="25"/>
      <c r="GX185" s="25"/>
      <c r="GY185" s="25"/>
      <c r="GZ185" s="25"/>
      <c r="HA185" s="25"/>
      <c r="HB185" s="25"/>
      <c r="HC185" s="25"/>
      <c r="HD185" s="25"/>
      <c r="HE185" s="25"/>
      <c r="HF185" s="25"/>
      <c r="HG185" s="25"/>
      <c r="HH185" s="25"/>
      <c r="HI185" s="25"/>
      <c r="HJ185" s="25"/>
      <c r="HK185" s="25"/>
      <c r="HL185" s="25"/>
      <c r="HM185" s="25"/>
      <c r="HN185" s="25"/>
      <c r="HO185" s="25"/>
      <c r="HP185" s="25"/>
      <c r="HQ185" s="25"/>
      <c r="HR185" s="25"/>
      <c r="HS185" s="25"/>
      <c r="HT185" s="25"/>
      <c r="HU185" s="25"/>
      <c r="HV185" s="25"/>
      <c r="HW185" s="25"/>
      <c r="HX185" s="25"/>
      <c r="HY185" s="25"/>
      <c r="HZ185" s="25"/>
      <c r="IA185" s="25"/>
      <c r="IB185" s="25"/>
      <c r="IC185" s="25"/>
      <c r="ID185" s="25"/>
      <c r="IE185" s="25"/>
      <c r="IF185" s="25"/>
    </row>
    <row r="186" spans="11:240" ht="12.75" customHeight="1">
      <c r="K186" s="27"/>
      <c r="M186" s="27"/>
      <c r="O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  <c r="GJ186" s="25"/>
      <c r="GK186" s="25"/>
      <c r="GL186" s="25"/>
      <c r="GM186" s="25"/>
      <c r="GN186" s="25"/>
      <c r="GO186" s="25"/>
      <c r="GP186" s="25"/>
      <c r="GQ186" s="25"/>
      <c r="GR186" s="25"/>
      <c r="GS186" s="25"/>
      <c r="GT186" s="25"/>
      <c r="GU186" s="25"/>
      <c r="GV186" s="25"/>
      <c r="GW186" s="25"/>
      <c r="GX186" s="25"/>
      <c r="GY186" s="25"/>
      <c r="GZ186" s="25"/>
      <c r="HA186" s="25"/>
      <c r="HB186" s="25"/>
      <c r="HC186" s="25"/>
      <c r="HD186" s="25"/>
      <c r="HE186" s="25"/>
      <c r="HF186" s="25"/>
      <c r="HG186" s="25"/>
      <c r="HH186" s="25"/>
      <c r="HI186" s="25"/>
      <c r="HJ186" s="25"/>
      <c r="HK186" s="25"/>
      <c r="HL186" s="25"/>
      <c r="HM186" s="25"/>
      <c r="HN186" s="25"/>
      <c r="HO186" s="25"/>
      <c r="HP186" s="25"/>
      <c r="HQ186" s="25"/>
      <c r="HR186" s="25"/>
      <c r="HS186" s="25"/>
      <c r="HT186" s="25"/>
      <c r="HU186" s="25"/>
      <c r="HV186" s="25"/>
      <c r="HW186" s="25"/>
      <c r="HX186" s="25"/>
      <c r="HY186" s="25"/>
      <c r="HZ186" s="25"/>
      <c r="IA186" s="25"/>
      <c r="IB186" s="25"/>
      <c r="IC186" s="25"/>
      <c r="ID186" s="25"/>
      <c r="IE186" s="25"/>
      <c r="IF186" s="25"/>
    </row>
    <row r="187" spans="11:240" ht="12.75" customHeight="1">
      <c r="K187" s="27"/>
      <c r="M187" s="27"/>
      <c r="O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5"/>
      <c r="BQ187" s="25"/>
      <c r="BR187" s="25"/>
      <c r="BS187" s="25"/>
      <c r="BT187" s="25"/>
      <c r="BU187" s="25"/>
      <c r="BV187" s="25"/>
      <c r="BW187" s="25"/>
      <c r="BX187" s="25"/>
      <c r="BY187" s="25"/>
      <c r="BZ187" s="25"/>
      <c r="CA187" s="25"/>
      <c r="CB187" s="25"/>
      <c r="CC187" s="25"/>
      <c r="CD187" s="25"/>
      <c r="CE187" s="25"/>
      <c r="CF187" s="25"/>
      <c r="EM187" s="25"/>
      <c r="EN187" s="25"/>
      <c r="EO187" s="25"/>
      <c r="EP187" s="25"/>
      <c r="EQ187" s="25"/>
      <c r="ER187" s="25"/>
      <c r="ES187" s="25"/>
      <c r="ET187" s="25"/>
      <c r="EU187" s="25"/>
      <c r="EV187" s="25"/>
      <c r="EW187" s="25"/>
      <c r="EX187" s="25"/>
      <c r="EY187" s="25"/>
      <c r="EZ187" s="25"/>
      <c r="FA187" s="25"/>
      <c r="FB187" s="25"/>
      <c r="FC187" s="25"/>
      <c r="FD187" s="25"/>
      <c r="FE187" s="25"/>
      <c r="FF187" s="25"/>
      <c r="FG187" s="25"/>
      <c r="FH187" s="25"/>
      <c r="FI187" s="25"/>
      <c r="FJ187" s="25"/>
      <c r="FK187" s="25"/>
      <c r="FL187" s="25"/>
      <c r="FM187" s="25"/>
      <c r="FN187" s="25"/>
      <c r="FO187" s="25"/>
      <c r="FP187" s="25"/>
      <c r="FQ187" s="25"/>
      <c r="FR187" s="25"/>
      <c r="FS187" s="25"/>
      <c r="FT187" s="25"/>
      <c r="FU187" s="25"/>
      <c r="FV187" s="25"/>
      <c r="FW187" s="25"/>
      <c r="FX187" s="25"/>
      <c r="FY187" s="25"/>
      <c r="FZ187" s="25"/>
      <c r="GA187" s="25"/>
      <c r="GB187" s="25"/>
      <c r="GC187" s="25"/>
      <c r="GD187" s="25"/>
      <c r="GE187" s="25"/>
      <c r="GF187" s="25"/>
      <c r="GG187" s="25"/>
      <c r="GH187" s="25"/>
      <c r="GI187" s="25"/>
      <c r="GJ187" s="25"/>
      <c r="GK187" s="25"/>
      <c r="GL187" s="25"/>
      <c r="GM187" s="25"/>
      <c r="GN187" s="25"/>
      <c r="GO187" s="25"/>
      <c r="GP187" s="25"/>
      <c r="GQ187" s="25"/>
      <c r="GR187" s="25"/>
      <c r="GS187" s="25"/>
      <c r="GT187" s="25"/>
      <c r="GU187" s="25"/>
      <c r="GV187" s="25"/>
      <c r="GW187" s="25"/>
      <c r="GX187" s="25"/>
      <c r="GY187" s="25"/>
      <c r="GZ187" s="25"/>
      <c r="HA187" s="25"/>
      <c r="HB187" s="25"/>
      <c r="HC187" s="25"/>
      <c r="HD187" s="25"/>
      <c r="HE187" s="25"/>
      <c r="HF187" s="25"/>
      <c r="HG187" s="25"/>
      <c r="HH187" s="25"/>
      <c r="HI187" s="25"/>
      <c r="HJ187" s="25"/>
      <c r="HK187" s="25"/>
      <c r="HL187" s="25"/>
      <c r="HM187" s="25"/>
      <c r="HN187" s="25"/>
      <c r="HO187" s="25"/>
      <c r="HP187" s="25"/>
      <c r="HQ187" s="25"/>
      <c r="HR187" s="25"/>
      <c r="HS187" s="25"/>
      <c r="HT187" s="25"/>
      <c r="HU187" s="25"/>
      <c r="HV187" s="25"/>
      <c r="HW187" s="25"/>
      <c r="HX187" s="25"/>
      <c r="HY187" s="25"/>
      <c r="HZ187" s="25"/>
      <c r="IA187" s="25"/>
      <c r="IB187" s="25"/>
      <c r="IC187" s="25"/>
      <c r="ID187" s="25"/>
      <c r="IE187" s="25"/>
      <c r="IF187" s="25"/>
    </row>
    <row r="188" spans="11:240" ht="12.75" customHeight="1">
      <c r="K188" s="27"/>
      <c r="M188" s="27"/>
      <c r="O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EM188" s="25"/>
      <c r="EN188" s="25"/>
      <c r="EO188" s="25"/>
      <c r="EP188" s="25"/>
      <c r="EQ188" s="25"/>
      <c r="ER188" s="25"/>
      <c r="ES188" s="25"/>
      <c r="ET188" s="25"/>
      <c r="EU188" s="25"/>
      <c r="EV188" s="25"/>
      <c r="EW188" s="25"/>
      <c r="EX188" s="25"/>
      <c r="EY188" s="25"/>
      <c r="EZ188" s="25"/>
      <c r="FA188" s="25"/>
      <c r="FB188" s="25"/>
      <c r="FC188" s="25"/>
      <c r="FD188" s="25"/>
      <c r="FE188" s="25"/>
      <c r="FF188" s="25"/>
      <c r="FG188" s="25"/>
      <c r="FH188" s="25"/>
      <c r="FI188" s="25"/>
      <c r="FJ188" s="25"/>
      <c r="FK188" s="25"/>
      <c r="FL188" s="25"/>
      <c r="FM188" s="25"/>
      <c r="FN188" s="25"/>
      <c r="FO188" s="25"/>
      <c r="FP188" s="25"/>
      <c r="FQ188" s="25"/>
      <c r="FR188" s="25"/>
      <c r="FS188" s="25"/>
      <c r="FT188" s="25"/>
      <c r="FU188" s="25"/>
      <c r="FV188" s="25"/>
      <c r="FW188" s="25"/>
      <c r="FX188" s="25"/>
      <c r="FY188" s="25"/>
      <c r="FZ188" s="25"/>
      <c r="GA188" s="25"/>
      <c r="GB188" s="25"/>
      <c r="GC188" s="25"/>
      <c r="GD188" s="25"/>
      <c r="GE188" s="25"/>
      <c r="GF188" s="25"/>
      <c r="GG188" s="25"/>
      <c r="GH188" s="25"/>
      <c r="GI188" s="25"/>
      <c r="GJ188" s="25"/>
      <c r="GK188" s="25"/>
      <c r="GL188" s="25"/>
      <c r="GM188" s="25"/>
      <c r="GN188" s="25"/>
      <c r="GO188" s="25"/>
      <c r="GP188" s="25"/>
      <c r="GQ188" s="25"/>
      <c r="GR188" s="25"/>
      <c r="GS188" s="25"/>
      <c r="GT188" s="25"/>
      <c r="GU188" s="25"/>
      <c r="GV188" s="25"/>
      <c r="GW188" s="25"/>
      <c r="GX188" s="25"/>
      <c r="GY188" s="25"/>
      <c r="GZ188" s="25"/>
      <c r="HA188" s="25"/>
      <c r="HB188" s="25"/>
      <c r="HC188" s="25"/>
      <c r="HD188" s="25"/>
      <c r="HE188" s="25"/>
      <c r="HF188" s="25"/>
      <c r="HG188" s="25"/>
      <c r="HH188" s="25"/>
      <c r="HI188" s="25"/>
      <c r="HJ188" s="25"/>
      <c r="HK188" s="25"/>
      <c r="HL188" s="25"/>
      <c r="HM188" s="25"/>
      <c r="HN188" s="25"/>
      <c r="HO188" s="25"/>
      <c r="HP188" s="25"/>
      <c r="HQ188" s="25"/>
      <c r="HR188" s="25"/>
      <c r="HS188" s="25"/>
      <c r="HT188" s="25"/>
      <c r="HU188" s="25"/>
      <c r="HV188" s="25"/>
      <c r="HW188" s="25"/>
      <c r="HX188" s="25"/>
      <c r="HY188" s="25"/>
      <c r="HZ188" s="25"/>
      <c r="IA188" s="25"/>
      <c r="IB188" s="25"/>
      <c r="IC188" s="25"/>
      <c r="ID188" s="25"/>
      <c r="IE188" s="25"/>
      <c r="IF188" s="25"/>
    </row>
    <row r="189" spans="11:240" ht="12.75" customHeight="1">
      <c r="K189" s="27"/>
      <c r="M189" s="27"/>
      <c r="O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5"/>
      <c r="BQ189" s="25"/>
      <c r="BR189" s="25"/>
      <c r="BS189" s="25"/>
      <c r="BT189" s="25"/>
      <c r="BU189" s="25"/>
      <c r="BV189" s="25"/>
      <c r="BW189" s="25"/>
      <c r="BX189" s="25"/>
      <c r="BY189" s="25"/>
      <c r="BZ189" s="25"/>
      <c r="CA189" s="25"/>
      <c r="CB189" s="25"/>
      <c r="CC189" s="25"/>
      <c r="CD189" s="25"/>
      <c r="CE189" s="25"/>
      <c r="CF189" s="25"/>
      <c r="EM189" s="25"/>
      <c r="EN189" s="25"/>
      <c r="EO189" s="25"/>
      <c r="EP189" s="25"/>
      <c r="EQ189" s="25"/>
      <c r="ER189" s="25"/>
      <c r="ES189" s="25"/>
      <c r="ET189" s="25"/>
      <c r="EU189" s="25"/>
      <c r="EV189" s="25"/>
      <c r="EW189" s="25"/>
      <c r="EX189" s="25"/>
      <c r="EY189" s="25"/>
      <c r="EZ189" s="25"/>
      <c r="FA189" s="25"/>
      <c r="FB189" s="25"/>
      <c r="FC189" s="25"/>
      <c r="FD189" s="25"/>
      <c r="FE189" s="25"/>
      <c r="FF189" s="25"/>
      <c r="FG189" s="25"/>
      <c r="FH189" s="25"/>
      <c r="FI189" s="25"/>
      <c r="FJ189" s="25"/>
      <c r="FK189" s="25"/>
      <c r="FL189" s="25"/>
      <c r="FM189" s="25"/>
      <c r="FN189" s="25"/>
      <c r="FO189" s="25"/>
      <c r="FP189" s="25"/>
      <c r="FQ189" s="25"/>
      <c r="FR189" s="25"/>
      <c r="FS189" s="25"/>
      <c r="FT189" s="25"/>
      <c r="FU189" s="25"/>
      <c r="FV189" s="25"/>
      <c r="FW189" s="25"/>
      <c r="FX189" s="25"/>
      <c r="FY189" s="25"/>
      <c r="FZ189" s="25"/>
      <c r="GA189" s="25"/>
      <c r="GB189" s="25"/>
      <c r="GC189" s="25"/>
      <c r="GD189" s="25"/>
      <c r="GE189" s="25"/>
      <c r="GF189" s="25"/>
      <c r="GG189" s="25"/>
      <c r="GH189" s="25"/>
      <c r="GI189" s="25"/>
      <c r="GJ189" s="25"/>
      <c r="GK189" s="25"/>
      <c r="GL189" s="25"/>
      <c r="GM189" s="25"/>
      <c r="GN189" s="25"/>
      <c r="GO189" s="25"/>
      <c r="GP189" s="25"/>
      <c r="GQ189" s="25"/>
      <c r="GR189" s="25"/>
      <c r="GS189" s="25"/>
      <c r="GT189" s="25"/>
      <c r="GU189" s="25"/>
      <c r="GV189" s="25"/>
      <c r="GW189" s="25"/>
      <c r="GX189" s="25"/>
      <c r="GY189" s="25"/>
      <c r="GZ189" s="25"/>
      <c r="HA189" s="25"/>
      <c r="HB189" s="25"/>
      <c r="HC189" s="25"/>
      <c r="HD189" s="25"/>
      <c r="HE189" s="25"/>
      <c r="HF189" s="25"/>
      <c r="HG189" s="25"/>
      <c r="HH189" s="25"/>
      <c r="HI189" s="25"/>
      <c r="HJ189" s="25"/>
      <c r="HK189" s="25"/>
      <c r="HL189" s="25"/>
      <c r="HM189" s="25"/>
      <c r="HN189" s="25"/>
      <c r="HO189" s="25"/>
      <c r="HP189" s="25"/>
      <c r="HQ189" s="25"/>
      <c r="HR189" s="25"/>
      <c r="HS189" s="25"/>
      <c r="HT189" s="25"/>
      <c r="HU189" s="25"/>
      <c r="HV189" s="25"/>
      <c r="HW189" s="25"/>
      <c r="HX189" s="25"/>
      <c r="HY189" s="25"/>
      <c r="HZ189" s="25"/>
      <c r="IA189" s="25"/>
      <c r="IB189" s="25"/>
      <c r="IC189" s="25"/>
      <c r="ID189" s="25"/>
      <c r="IE189" s="25"/>
      <c r="IF189" s="25"/>
    </row>
    <row r="190" spans="11:240" ht="12.75" customHeight="1">
      <c r="K190" s="27"/>
      <c r="M190" s="27"/>
      <c r="O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5"/>
      <c r="BQ190" s="25"/>
      <c r="BR190" s="25"/>
      <c r="BS190" s="25"/>
      <c r="BT190" s="25"/>
      <c r="BU190" s="25"/>
      <c r="BV190" s="25"/>
      <c r="BW190" s="25"/>
      <c r="BX190" s="25"/>
      <c r="BY190" s="25"/>
      <c r="BZ190" s="25"/>
      <c r="CA190" s="25"/>
      <c r="CB190" s="25"/>
      <c r="CC190" s="25"/>
      <c r="CD190" s="25"/>
      <c r="CE190" s="25"/>
      <c r="CF190" s="25"/>
      <c r="EM190" s="25"/>
      <c r="EN190" s="25"/>
      <c r="EO190" s="25"/>
      <c r="EP190" s="25"/>
      <c r="EQ190" s="25"/>
      <c r="ER190" s="25"/>
      <c r="ES190" s="25"/>
      <c r="ET190" s="25"/>
      <c r="EU190" s="25"/>
      <c r="EV190" s="25"/>
      <c r="EW190" s="25"/>
      <c r="EX190" s="25"/>
      <c r="EY190" s="25"/>
      <c r="EZ190" s="25"/>
      <c r="FA190" s="25"/>
      <c r="FB190" s="25"/>
      <c r="FC190" s="25"/>
      <c r="FD190" s="25"/>
      <c r="FE190" s="25"/>
      <c r="FF190" s="25"/>
      <c r="FG190" s="25"/>
      <c r="FH190" s="25"/>
      <c r="FI190" s="25"/>
      <c r="FJ190" s="25"/>
      <c r="FK190" s="25"/>
      <c r="FL190" s="25"/>
      <c r="FM190" s="25"/>
      <c r="FN190" s="25"/>
      <c r="FO190" s="25"/>
      <c r="FP190" s="25"/>
      <c r="FQ190" s="25"/>
      <c r="FR190" s="25"/>
      <c r="FS190" s="25"/>
      <c r="FT190" s="25"/>
      <c r="FU190" s="25"/>
      <c r="FV190" s="25"/>
      <c r="FW190" s="25"/>
      <c r="FX190" s="25"/>
      <c r="FY190" s="25"/>
      <c r="FZ190" s="25"/>
      <c r="GA190" s="25"/>
      <c r="GB190" s="25"/>
      <c r="GC190" s="25"/>
      <c r="GD190" s="25"/>
      <c r="GE190" s="25"/>
      <c r="GF190" s="25"/>
      <c r="GG190" s="25"/>
      <c r="GH190" s="25"/>
      <c r="GI190" s="25"/>
      <c r="GJ190" s="25"/>
      <c r="GK190" s="25"/>
      <c r="GL190" s="25"/>
      <c r="GM190" s="25"/>
      <c r="GN190" s="25"/>
      <c r="GO190" s="25"/>
      <c r="GP190" s="25"/>
      <c r="GQ190" s="25"/>
      <c r="GR190" s="25"/>
      <c r="GS190" s="25"/>
      <c r="GT190" s="25"/>
      <c r="GU190" s="25"/>
      <c r="GV190" s="25"/>
      <c r="GW190" s="25"/>
      <c r="GX190" s="25"/>
      <c r="GY190" s="25"/>
      <c r="GZ190" s="25"/>
      <c r="HA190" s="25"/>
      <c r="HB190" s="25"/>
      <c r="HC190" s="25"/>
      <c r="HD190" s="25"/>
      <c r="HE190" s="25"/>
      <c r="HF190" s="25"/>
      <c r="HG190" s="25"/>
      <c r="HH190" s="25"/>
      <c r="HI190" s="25"/>
      <c r="HJ190" s="25"/>
      <c r="HK190" s="25"/>
      <c r="HL190" s="25"/>
      <c r="HM190" s="25"/>
      <c r="HN190" s="25"/>
      <c r="HO190" s="25"/>
      <c r="HP190" s="25"/>
      <c r="HQ190" s="25"/>
      <c r="HR190" s="25"/>
      <c r="HS190" s="25"/>
      <c r="HT190" s="25"/>
      <c r="HU190" s="25"/>
      <c r="HV190" s="25"/>
      <c r="HW190" s="25"/>
      <c r="HX190" s="25"/>
      <c r="HY190" s="25"/>
      <c r="HZ190" s="25"/>
      <c r="IA190" s="25"/>
      <c r="IB190" s="25"/>
      <c r="IC190" s="25"/>
      <c r="ID190" s="25"/>
      <c r="IE190" s="25"/>
      <c r="IF190" s="25"/>
    </row>
    <row r="191" spans="11:240">
      <c r="K191" s="27"/>
      <c r="M191" s="27"/>
      <c r="O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5"/>
      <c r="BQ191" s="25"/>
      <c r="BR191" s="25"/>
      <c r="BS191" s="25"/>
      <c r="BT191" s="25"/>
      <c r="BU191" s="25"/>
      <c r="BV191" s="25"/>
      <c r="BW191" s="25"/>
      <c r="BX191" s="25"/>
      <c r="BY191" s="25"/>
      <c r="BZ191" s="25"/>
      <c r="CA191" s="25"/>
      <c r="CB191" s="25"/>
      <c r="CC191" s="25"/>
      <c r="CD191" s="25"/>
      <c r="CE191" s="25"/>
      <c r="CF191" s="25"/>
      <c r="EM191" s="25"/>
      <c r="EN191" s="25"/>
      <c r="EO191" s="25"/>
      <c r="EP191" s="25"/>
      <c r="EQ191" s="25"/>
      <c r="ER191" s="25"/>
      <c r="ES191" s="25"/>
      <c r="ET191" s="25"/>
      <c r="EU191" s="25"/>
      <c r="EV191" s="25"/>
      <c r="EW191" s="25"/>
      <c r="EX191" s="25"/>
      <c r="EY191" s="25"/>
      <c r="EZ191" s="25"/>
      <c r="FA191" s="25"/>
      <c r="FB191" s="25"/>
      <c r="FC191" s="25"/>
      <c r="FD191" s="25"/>
      <c r="FE191" s="25"/>
      <c r="FF191" s="25"/>
      <c r="FG191" s="25"/>
      <c r="FH191" s="25"/>
      <c r="FI191" s="25"/>
      <c r="FJ191" s="25"/>
      <c r="FK191" s="25"/>
      <c r="FL191" s="25"/>
      <c r="FM191" s="25"/>
      <c r="FN191" s="25"/>
      <c r="FO191" s="25"/>
      <c r="FP191" s="25"/>
      <c r="FQ191" s="25"/>
      <c r="FR191" s="25"/>
      <c r="FS191" s="25"/>
      <c r="FT191" s="25"/>
      <c r="FU191" s="25"/>
      <c r="FV191" s="25"/>
      <c r="FW191" s="25"/>
      <c r="FX191" s="25"/>
      <c r="FY191" s="25"/>
      <c r="FZ191" s="25"/>
      <c r="GA191" s="25"/>
      <c r="GB191" s="25"/>
      <c r="GC191" s="25"/>
      <c r="GD191" s="25"/>
      <c r="GE191" s="25"/>
      <c r="GF191" s="25"/>
      <c r="GG191" s="25"/>
      <c r="GH191" s="25"/>
      <c r="GI191" s="25"/>
      <c r="GJ191" s="25"/>
      <c r="GK191" s="25"/>
      <c r="GL191" s="25"/>
      <c r="GM191" s="25"/>
      <c r="GN191" s="25"/>
      <c r="GO191" s="25"/>
      <c r="GP191" s="25"/>
      <c r="GQ191" s="25"/>
      <c r="GR191" s="25"/>
      <c r="GS191" s="25"/>
      <c r="GT191" s="25"/>
      <c r="GU191" s="25"/>
      <c r="GV191" s="25"/>
      <c r="GW191" s="25"/>
      <c r="GX191" s="25"/>
      <c r="GY191" s="25"/>
      <c r="GZ191" s="25"/>
      <c r="HA191" s="25"/>
      <c r="HB191" s="25"/>
      <c r="HC191" s="25"/>
      <c r="HD191" s="25"/>
      <c r="HE191" s="25"/>
      <c r="HF191" s="25"/>
      <c r="HG191" s="25"/>
      <c r="HH191" s="25"/>
      <c r="HI191" s="25"/>
      <c r="HJ191" s="25"/>
      <c r="HK191" s="25"/>
      <c r="HL191" s="25"/>
      <c r="HM191" s="25"/>
      <c r="HN191" s="25"/>
      <c r="HO191" s="25"/>
      <c r="HP191" s="25"/>
      <c r="HQ191" s="25"/>
      <c r="HR191" s="25"/>
      <c r="HS191" s="25"/>
      <c r="HT191" s="25"/>
      <c r="HU191" s="25"/>
      <c r="HV191" s="25"/>
      <c r="HW191" s="25"/>
      <c r="HX191" s="25"/>
      <c r="HY191" s="25"/>
      <c r="HZ191" s="25"/>
      <c r="IA191" s="25"/>
      <c r="IB191" s="25"/>
      <c r="IC191" s="25"/>
      <c r="ID191" s="25"/>
      <c r="IE191" s="25"/>
      <c r="IF191" s="25"/>
    </row>
    <row r="192" spans="11:240">
      <c r="K192" s="27"/>
      <c r="M192" s="27"/>
      <c r="O192" s="27"/>
      <c r="AM192" s="27"/>
      <c r="AN192" s="27"/>
      <c r="AO192" s="27"/>
      <c r="AP192" s="27"/>
      <c r="AQ192" s="27"/>
      <c r="AR192" s="27"/>
      <c r="AS192" s="27"/>
      <c r="AT192" s="27"/>
      <c r="AU192" s="27"/>
      <c r="AV192" s="27"/>
      <c r="AW192" s="27"/>
      <c r="AX192" s="27"/>
      <c r="AY192" s="27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EM192" s="25"/>
      <c r="EN192" s="25"/>
      <c r="EO192" s="25"/>
      <c r="EP192" s="25"/>
      <c r="EQ192" s="25"/>
      <c r="ER192" s="25"/>
      <c r="ES192" s="25"/>
      <c r="ET192" s="25"/>
      <c r="EU192" s="25"/>
      <c r="EV192" s="25"/>
      <c r="EW192" s="25"/>
      <c r="EX192" s="25"/>
      <c r="EY192" s="25"/>
      <c r="EZ192" s="25"/>
      <c r="FA192" s="25"/>
      <c r="FB192" s="25"/>
      <c r="FC192" s="25"/>
      <c r="FD192" s="25"/>
      <c r="FE192" s="25"/>
      <c r="FF192" s="25"/>
      <c r="FG192" s="25"/>
      <c r="FH192" s="25"/>
      <c r="FI192" s="25"/>
      <c r="FJ192" s="25"/>
      <c r="FK192" s="25"/>
      <c r="FL192" s="25"/>
      <c r="FM192" s="25"/>
      <c r="FN192" s="25"/>
      <c r="FO192" s="25"/>
      <c r="FP192" s="25"/>
      <c r="FQ192" s="25"/>
      <c r="FR192" s="25"/>
      <c r="FS192" s="25"/>
      <c r="FT192" s="25"/>
      <c r="FU192" s="25"/>
      <c r="FV192" s="25"/>
      <c r="FW192" s="25"/>
      <c r="FX192" s="25"/>
      <c r="FY192" s="25"/>
      <c r="FZ192" s="25"/>
      <c r="GA192" s="25"/>
      <c r="GB192" s="25"/>
      <c r="GC192" s="25"/>
      <c r="GD192" s="25"/>
      <c r="GE192" s="25"/>
      <c r="GF192" s="25"/>
      <c r="GG192" s="25"/>
      <c r="GH192" s="25"/>
      <c r="GI192" s="25"/>
      <c r="GJ192" s="25"/>
      <c r="GK192" s="25"/>
      <c r="GL192" s="25"/>
      <c r="GM192" s="25"/>
      <c r="GN192" s="25"/>
      <c r="GO192" s="25"/>
      <c r="GP192" s="25"/>
      <c r="GQ192" s="25"/>
      <c r="GR192" s="25"/>
      <c r="GS192" s="25"/>
      <c r="GT192" s="25"/>
      <c r="GU192" s="25"/>
      <c r="GV192" s="25"/>
      <c r="GW192" s="25"/>
      <c r="GX192" s="25"/>
      <c r="GY192" s="25"/>
      <c r="GZ192" s="25"/>
      <c r="HA192" s="25"/>
      <c r="HB192" s="25"/>
      <c r="HC192" s="25"/>
      <c r="HD192" s="25"/>
      <c r="HE192" s="25"/>
      <c r="HF192" s="25"/>
      <c r="HG192" s="25"/>
      <c r="HH192" s="25"/>
      <c r="HI192" s="25"/>
      <c r="HJ192" s="25"/>
      <c r="HK192" s="25"/>
      <c r="HL192" s="25"/>
      <c r="HM192" s="25"/>
      <c r="HN192" s="25"/>
      <c r="HO192" s="25"/>
      <c r="HP192" s="25"/>
      <c r="HQ192" s="25"/>
      <c r="HR192" s="25"/>
      <c r="HS192" s="25"/>
      <c r="HT192" s="25"/>
      <c r="HU192" s="25"/>
      <c r="HV192" s="25"/>
      <c r="HW192" s="25"/>
      <c r="HX192" s="25"/>
      <c r="HY192" s="25"/>
      <c r="HZ192" s="25"/>
      <c r="IA192" s="25"/>
      <c r="IB192" s="25"/>
      <c r="IC192" s="25"/>
      <c r="ID192" s="25"/>
      <c r="IE192" s="25"/>
      <c r="IF192" s="25"/>
    </row>
    <row r="193" spans="11:240" ht="12.75" customHeight="1">
      <c r="K193" s="27"/>
      <c r="M193" s="27"/>
      <c r="O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5"/>
      <c r="BQ193" s="25"/>
      <c r="BR193" s="25"/>
      <c r="BS193" s="25"/>
      <c r="BT193" s="25"/>
      <c r="BU193" s="25"/>
      <c r="BV193" s="25"/>
      <c r="BW193" s="25"/>
      <c r="BX193" s="25"/>
      <c r="BY193" s="25"/>
      <c r="BZ193" s="25"/>
      <c r="CA193" s="25"/>
      <c r="CB193" s="25"/>
      <c r="CC193" s="25"/>
      <c r="CD193" s="25"/>
      <c r="CE193" s="25"/>
      <c r="CF193" s="25"/>
      <c r="EM193" s="25"/>
      <c r="EN193" s="25"/>
      <c r="EO193" s="25"/>
      <c r="EP193" s="25"/>
      <c r="EQ193" s="25"/>
      <c r="ER193" s="25"/>
      <c r="ES193" s="25"/>
      <c r="ET193" s="25"/>
      <c r="EU193" s="25"/>
      <c r="EV193" s="25"/>
      <c r="EW193" s="25"/>
      <c r="EX193" s="25"/>
      <c r="EY193" s="25"/>
      <c r="EZ193" s="25"/>
      <c r="FA193" s="25"/>
      <c r="FB193" s="25"/>
      <c r="FC193" s="25"/>
      <c r="FD193" s="25"/>
      <c r="FE193" s="25"/>
      <c r="FF193" s="25"/>
      <c r="FG193" s="25"/>
      <c r="FH193" s="25"/>
      <c r="FI193" s="25"/>
      <c r="FJ193" s="25"/>
      <c r="FK193" s="25"/>
      <c r="FL193" s="25"/>
      <c r="FM193" s="25"/>
      <c r="FN193" s="25"/>
      <c r="FO193" s="25"/>
      <c r="FP193" s="25"/>
      <c r="FQ193" s="25"/>
      <c r="FR193" s="25"/>
      <c r="FS193" s="25"/>
      <c r="FT193" s="25"/>
      <c r="FU193" s="25"/>
      <c r="FV193" s="25"/>
      <c r="FW193" s="25"/>
      <c r="FX193" s="25"/>
      <c r="FY193" s="25"/>
      <c r="FZ193" s="25"/>
      <c r="GA193" s="25"/>
      <c r="GB193" s="25"/>
      <c r="GC193" s="25"/>
      <c r="GD193" s="25"/>
      <c r="GE193" s="25"/>
      <c r="GF193" s="25"/>
      <c r="GG193" s="25"/>
      <c r="GH193" s="25"/>
      <c r="GI193" s="25"/>
      <c r="GJ193" s="25"/>
      <c r="GK193" s="25"/>
      <c r="GL193" s="25"/>
      <c r="GM193" s="25"/>
      <c r="GN193" s="25"/>
      <c r="GO193" s="25"/>
      <c r="GP193" s="25"/>
      <c r="GQ193" s="25"/>
      <c r="GR193" s="25"/>
      <c r="GS193" s="25"/>
      <c r="GT193" s="25"/>
      <c r="GU193" s="25"/>
      <c r="GV193" s="25"/>
      <c r="GW193" s="25"/>
      <c r="GX193" s="25"/>
      <c r="GY193" s="25"/>
      <c r="GZ193" s="25"/>
      <c r="HA193" s="25"/>
      <c r="HB193" s="25"/>
      <c r="HC193" s="25"/>
      <c r="HD193" s="25"/>
      <c r="HE193" s="25"/>
      <c r="HF193" s="25"/>
      <c r="HG193" s="25"/>
      <c r="HH193" s="25"/>
      <c r="HI193" s="25"/>
      <c r="HJ193" s="25"/>
      <c r="HK193" s="25"/>
      <c r="HL193" s="25"/>
      <c r="HM193" s="25"/>
      <c r="HN193" s="25"/>
      <c r="HO193" s="25"/>
      <c r="HP193" s="25"/>
      <c r="HQ193" s="25"/>
      <c r="HR193" s="25"/>
      <c r="HS193" s="25"/>
      <c r="HT193" s="25"/>
      <c r="HU193" s="25"/>
      <c r="HV193" s="25"/>
      <c r="HW193" s="25"/>
      <c r="HX193" s="25"/>
      <c r="HY193" s="25"/>
      <c r="HZ193" s="25"/>
      <c r="IA193" s="25"/>
      <c r="IB193" s="25"/>
      <c r="IC193" s="25"/>
      <c r="ID193" s="25"/>
      <c r="IE193" s="25"/>
      <c r="IF193" s="25"/>
    </row>
    <row r="194" spans="11:240">
      <c r="K194" s="27"/>
      <c r="M194" s="27"/>
      <c r="O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5"/>
      <c r="BQ194" s="25"/>
      <c r="BR194" s="25"/>
      <c r="BS194" s="25"/>
      <c r="BT194" s="25"/>
      <c r="BU194" s="25"/>
      <c r="BV194" s="25"/>
      <c r="BW194" s="25"/>
      <c r="BX194" s="25"/>
      <c r="BY194" s="25"/>
      <c r="BZ194" s="25"/>
      <c r="CA194" s="25"/>
      <c r="CB194" s="25"/>
      <c r="CC194" s="25"/>
      <c r="CD194" s="25"/>
      <c r="CE194" s="25"/>
      <c r="CF194" s="25"/>
      <c r="EM194" s="25"/>
      <c r="EN194" s="25"/>
      <c r="EO194" s="25"/>
      <c r="EP194" s="25"/>
      <c r="EQ194" s="25"/>
      <c r="ER194" s="25"/>
      <c r="ES194" s="25"/>
      <c r="ET194" s="25"/>
      <c r="EU194" s="25"/>
      <c r="EV194" s="25"/>
      <c r="EW194" s="25"/>
      <c r="EX194" s="25"/>
      <c r="EY194" s="25"/>
      <c r="EZ194" s="25"/>
      <c r="FA194" s="25"/>
      <c r="FB194" s="25"/>
      <c r="FC194" s="25"/>
      <c r="FD194" s="25"/>
      <c r="FE194" s="25"/>
      <c r="FF194" s="25"/>
      <c r="FG194" s="25"/>
      <c r="FH194" s="25"/>
      <c r="FI194" s="25"/>
      <c r="FJ194" s="25"/>
      <c r="FK194" s="25"/>
      <c r="FL194" s="25"/>
      <c r="FM194" s="25"/>
      <c r="FN194" s="25"/>
      <c r="FO194" s="25"/>
      <c r="FP194" s="25"/>
      <c r="FQ194" s="25"/>
      <c r="FR194" s="25"/>
      <c r="FS194" s="25"/>
      <c r="FT194" s="25"/>
      <c r="FU194" s="25"/>
      <c r="FV194" s="25"/>
      <c r="FW194" s="25"/>
      <c r="FX194" s="25"/>
      <c r="FY194" s="25"/>
      <c r="FZ194" s="25"/>
      <c r="GA194" s="25"/>
      <c r="GB194" s="25"/>
      <c r="GC194" s="25"/>
      <c r="GD194" s="25"/>
      <c r="GE194" s="25"/>
      <c r="GF194" s="25"/>
      <c r="GG194" s="25"/>
      <c r="GH194" s="25"/>
      <c r="GI194" s="25"/>
      <c r="GJ194" s="25"/>
      <c r="GK194" s="25"/>
      <c r="GL194" s="25"/>
      <c r="GM194" s="25"/>
      <c r="GN194" s="25"/>
      <c r="GO194" s="25"/>
      <c r="GP194" s="25"/>
      <c r="GQ194" s="25"/>
      <c r="GR194" s="25"/>
      <c r="GS194" s="25"/>
      <c r="GT194" s="25"/>
      <c r="GU194" s="25"/>
      <c r="GV194" s="25"/>
      <c r="GW194" s="25"/>
      <c r="GX194" s="25"/>
      <c r="GY194" s="25"/>
      <c r="GZ194" s="25"/>
      <c r="HA194" s="25"/>
      <c r="HB194" s="25"/>
      <c r="HC194" s="25"/>
      <c r="HD194" s="25"/>
      <c r="HE194" s="25"/>
      <c r="HF194" s="25"/>
      <c r="HG194" s="25"/>
      <c r="HH194" s="25"/>
      <c r="HI194" s="25"/>
      <c r="HJ194" s="25"/>
      <c r="HK194" s="25"/>
      <c r="HL194" s="25"/>
      <c r="HM194" s="25"/>
      <c r="HN194" s="25"/>
      <c r="HO194" s="25"/>
      <c r="HP194" s="25"/>
      <c r="HQ194" s="25"/>
      <c r="HR194" s="25"/>
      <c r="HS194" s="25"/>
      <c r="HT194" s="25"/>
      <c r="HU194" s="25"/>
      <c r="HV194" s="25"/>
      <c r="HW194" s="25"/>
      <c r="HX194" s="25"/>
      <c r="HY194" s="25"/>
      <c r="HZ194" s="25"/>
      <c r="IA194" s="25"/>
      <c r="IB194" s="25"/>
      <c r="IC194" s="25"/>
      <c r="ID194" s="25"/>
      <c r="IE194" s="25"/>
      <c r="IF194" s="25"/>
    </row>
    <row r="195" spans="11:240">
      <c r="K195" s="27"/>
      <c r="M195" s="27"/>
      <c r="O195" s="27"/>
      <c r="AM195" s="27"/>
      <c r="AN195" s="27"/>
      <c r="AO195" s="27"/>
      <c r="AP195" s="27"/>
      <c r="AQ195" s="27"/>
      <c r="AR195" s="27"/>
      <c r="AS195" s="27"/>
      <c r="AT195" s="27"/>
      <c r="AU195" s="27"/>
      <c r="AV195" s="27"/>
      <c r="AW195" s="27"/>
      <c r="AX195" s="27"/>
      <c r="AY195" s="27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5"/>
      <c r="BQ195" s="25"/>
      <c r="BR195" s="25"/>
      <c r="BS195" s="25"/>
      <c r="BT195" s="25"/>
      <c r="BU195" s="25"/>
      <c r="BV195" s="25"/>
      <c r="BW195" s="25"/>
      <c r="BX195" s="25"/>
      <c r="BY195" s="25"/>
      <c r="BZ195" s="25"/>
      <c r="CA195" s="25"/>
      <c r="CB195" s="25"/>
      <c r="CC195" s="25"/>
      <c r="CD195" s="25"/>
      <c r="CE195" s="25"/>
      <c r="CF195" s="25"/>
      <c r="EM195" s="25"/>
      <c r="EN195" s="25"/>
      <c r="EO195" s="25"/>
      <c r="EP195" s="25"/>
      <c r="EQ195" s="25"/>
      <c r="ER195" s="25"/>
      <c r="ES195" s="25"/>
      <c r="ET195" s="25"/>
      <c r="EU195" s="25"/>
      <c r="EV195" s="25"/>
      <c r="EW195" s="25"/>
      <c r="EX195" s="25"/>
      <c r="EY195" s="25"/>
      <c r="EZ195" s="25"/>
      <c r="FA195" s="25"/>
      <c r="FB195" s="25"/>
      <c r="FC195" s="25"/>
      <c r="FD195" s="25"/>
      <c r="FE195" s="25"/>
      <c r="FF195" s="25"/>
      <c r="FG195" s="25"/>
      <c r="FH195" s="25"/>
      <c r="FI195" s="25"/>
      <c r="FJ195" s="25"/>
      <c r="FK195" s="25"/>
      <c r="FL195" s="25"/>
      <c r="FM195" s="25"/>
      <c r="FN195" s="25"/>
      <c r="FO195" s="25"/>
      <c r="FP195" s="25"/>
      <c r="FQ195" s="25"/>
      <c r="FR195" s="25"/>
      <c r="FS195" s="25"/>
      <c r="FT195" s="25"/>
      <c r="FU195" s="25"/>
      <c r="FV195" s="25"/>
      <c r="FW195" s="25"/>
      <c r="FX195" s="25"/>
      <c r="FY195" s="25"/>
      <c r="FZ195" s="25"/>
      <c r="GA195" s="25"/>
      <c r="GB195" s="25"/>
      <c r="GC195" s="25"/>
      <c r="GD195" s="25"/>
      <c r="GE195" s="25"/>
      <c r="GF195" s="25"/>
      <c r="GG195" s="25"/>
      <c r="GH195" s="25"/>
      <c r="GI195" s="25"/>
      <c r="GJ195" s="25"/>
      <c r="GK195" s="25"/>
      <c r="GL195" s="25"/>
      <c r="GM195" s="25"/>
      <c r="GN195" s="25"/>
      <c r="GO195" s="25"/>
      <c r="GP195" s="25"/>
      <c r="GQ195" s="25"/>
      <c r="GR195" s="25"/>
      <c r="GS195" s="25"/>
      <c r="GT195" s="25"/>
      <c r="GU195" s="25"/>
      <c r="GV195" s="25"/>
      <c r="GW195" s="25"/>
      <c r="GX195" s="25"/>
      <c r="GY195" s="25"/>
      <c r="GZ195" s="25"/>
      <c r="HA195" s="25"/>
      <c r="HB195" s="25"/>
      <c r="HC195" s="25"/>
      <c r="HD195" s="25"/>
      <c r="HE195" s="25"/>
      <c r="HF195" s="25"/>
      <c r="HG195" s="25"/>
      <c r="HH195" s="25"/>
      <c r="HI195" s="25"/>
      <c r="HJ195" s="25"/>
      <c r="HK195" s="25"/>
      <c r="HL195" s="25"/>
      <c r="HM195" s="25"/>
      <c r="HN195" s="25"/>
      <c r="HO195" s="25"/>
      <c r="HP195" s="25"/>
      <c r="HQ195" s="25"/>
      <c r="HR195" s="25"/>
      <c r="HS195" s="25"/>
      <c r="HT195" s="25"/>
      <c r="HU195" s="25"/>
      <c r="HV195" s="25"/>
      <c r="HW195" s="25"/>
      <c r="HX195" s="25"/>
      <c r="HY195" s="25"/>
      <c r="HZ195" s="25"/>
      <c r="IA195" s="25"/>
      <c r="IB195" s="25"/>
      <c r="IC195" s="25"/>
      <c r="ID195" s="25"/>
      <c r="IE195" s="25"/>
      <c r="IF195" s="25"/>
    </row>
    <row r="196" spans="11:240">
      <c r="K196" s="27"/>
      <c r="M196" s="27"/>
      <c r="O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5"/>
      <c r="BQ196" s="25"/>
      <c r="BR196" s="25"/>
      <c r="BS196" s="25"/>
      <c r="BT196" s="25"/>
      <c r="BU196" s="25"/>
      <c r="BV196" s="25"/>
      <c r="BW196" s="25"/>
      <c r="BX196" s="25"/>
      <c r="BY196" s="25"/>
      <c r="BZ196" s="25"/>
      <c r="CA196" s="25"/>
      <c r="CB196" s="25"/>
      <c r="CC196" s="25"/>
      <c r="CD196" s="25"/>
      <c r="CE196" s="25"/>
      <c r="CF196" s="25"/>
      <c r="EM196" s="25"/>
      <c r="EN196" s="25"/>
      <c r="EO196" s="25"/>
      <c r="EP196" s="25"/>
      <c r="EQ196" s="25"/>
      <c r="ER196" s="25"/>
      <c r="ES196" s="25"/>
      <c r="ET196" s="25"/>
      <c r="EU196" s="25"/>
      <c r="EV196" s="25"/>
      <c r="EW196" s="25"/>
      <c r="EX196" s="25"/>
      <c r="EY196" s="25"/>
      <c r="EZ196" s="25"/>
      <c r="FA196" s="25"/>
      <c r="FB196" s="25"/>
      <c r="FC196" s="25"/>
      <c r="FD196" s="25"/>
      <c r="FE196" s="25"/>
      <c r="FF196" s="25"/>
      <c r="FG196" s="25"/>
      <c r="FH196" s="25"/>
      <c r="FI196" s="25"/>
      <c r="FJ196" s="25"/>
      <c r="FK196" s="25"/>
      <c r="FL196" s="25"/>
      <c r="FM196" s="25"/>
      <c r="FN196" s="25"/>
      <c r="FO196" s="25"/>
      <c r="FP196" s="25"/>
      <c r="FQ196" s="25"/>
      <c r="FR196" s="25"/>
      <c r="FS196" s="25"/>
      <c r="FT196" s="25"/>
      <c r="FU196" s="25"/>
      <c r="FV196" s="25"/>
      <c r="FW196" s="25"/>
      <c r="FX196" s="25"/>
      <c r="FY196" s="25"/>
      <c r="FZ196" s="25"/>
      <c r="GA196" s="25"/>
      <c r="GB196" s="25"/>
      <c r="GC196" s="25"/>
      <c r="GD196" s="25"/>
      <c r="GE196" s="25"/>
      <c r="GF196" s="25"/>
      <c r="GG196" s="25"/>
      <c r="GH196" s="25"/>
      <c r="GI196" s="25"/>
      <c r="GJ196" s="25"/>
      <c r="GK196" s="25"/>
      <c r="GL196" s="25"/>
      <c r="GM196" s="25"/>
      <c r="GN196" s="25"/>
      <c r="GO196" s="25"/>
      <c r="GP196" s="25"/>
      <c r="GQ196" s="25"/>
      <c r="GR196" s="25"/>
      <c r="GS196" s="25"/>
      <c r="GT196" s="25"/>
      <c r="GU196" s="25"/>
      <c r="GV196" s="25"/>
      <c r="GW196" s="25"/>
      <c r="GX196" s="25"/>
      <c r="GY196" s="25"/>
      <c r="GZ196" s="25"/>
      <c r="HA196" s="25"/>
      <c r="HB196" s="25"/>
      <c r="HC196" s="25"/>
      <c r="HD196" s="25"/>
      <c r="HE196" s="25"/>
      <c r="HF196" s="25"/>
      <c r="HG196" s="25"/>
      <c r="HH196" s="25"/>
      <c r="HI196" s="25"/>
      <c r="HJ196" s="25"/>
      <c r="HK196" s="25"/>
      <c r="HL196" s="25"/>
      <c r="HM196" s="25"/>
      <c r="HN196" s="25"/>
      <c r="HO196" s="25"/>
      <c r="HP196" s="25"/>
      <c r="HQ196" s="25"/>
      <c r="HR196" s="25"/>
      <c r="HS196" s="25"/>
      <c r="HT196" s="25"/>
      <c r="HU196" s="25"/>
      <c r="HV196" s="25"/>
      <c r="HW196" s="25"/>
      <c r="HX196" s="25"/>
      <c r="HY196" s="25"/>
      <c r="HZ196" s="25"/>
      <c r="IA196" s="25"/>
      <c r="IB196" s="25"/>
      <c r="IC196" s="25"/>
      <c r="ID196" s="25"/>
      <c r="IE196" s="25"/>
      <c r="IF196" s="25"/>
    </row>
    <row r="197" spans="11:240">
      <c r="K197" s="27"/>
      <c r="M197" s="27"/>
      <c r="O197" s="27"/>
      <c r="AM197" s="27"/>
      <c r="AN197" s="27"/>
      <c r="AO197" s="27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5"/>
      <c r="BQ197" s="25"/>
      <c r="BR197" s="25"/>
      <c r="BS197" s="25"/>
      <c r="BT197" s="25"/>
      <c r="BU197" s="25"/>
      <c r="BV197" s="25"/>
      <c r="BW197" s="25"/>
      <c r="BX197" s="25"/>
      <c r="BY197" s="25"/>
      <c r="BZ197" s="25"/>
      <c r="CA197" s="25"/>
      <c r="CB197" s="25"/>
      <c r="CC197" s="25"/>
      <c r="CD197" s="25"/>
      <c r="CE197" s="25"/>
      <c r="CF197" s="25"/>
      <c r="EM197" s="25"/>
      <c r="EN197" s="25"/>
      <c r="EO197" s="25"/>
      <c r="EP197" s="25"/>
      <c r="EQ197" s="25"/>
      <c r="ER197" s="25"/>
      <c r="ES197" s="25"/>
      <c r="ET197" s="25"/>
      <c r="EU197" s="25"/>
      <c r="EV197" s="25"/>
      <c r="EW197" s="25"/>
      <c r="EX197" s="25"/>
      <c r="EY197" s="25"/>
      <c r="EZ197" s="25"/>
      <c r="FA197" s="25"/>
      <c r="FB197" s="25"/>
      <c r="FC197" s="25"/>
      <c r="FD197" s="25"/>
      <c r="FE197" s="25"/>
      <c r="FF197" s="25"/>
      <c r="FG197" s="25"/>
      <c r="FH197" s="25"/>
      <c r="FI197" s="25"/>
      <c r="FJ197" s="25"/>
      <c r="FK197" s="25"/>
      <c r="FL197" s="25"/>
      <c r="FM197" s="25"/>
      <c r="FN197" s="25"/>
      <c r="FO197" s="25"/>
      <c r="FP197" s="25"/>
      <c r="FQ197" s="25"/>
      <c r="FR197" s="25"/>
      <c r="FS197" s="25"/>
      <c r="FT197" s="25"/>
      <c r="FU197" s="25"/>
      <c r="FV197" s="25"/>
      <c r="FW197" s="25"/>
      <c r="FX197" s="25"/>
      <c r="FY197" s="25"/>
      <c r="FZ197" s="25"/>
      <c r="GA197" s="25"/>
      <c r="GB197" s="25"/>
      <c r="GC197" s="25"/>
      <c r="GD197" s="25"/>
      <c r="GE197" s="25"/>
      <c r="GF197" s="25"/>
      <c r="GG197" s="25"/>
      <c r="GH197" s="25"/>
      <c r="GI197" s="25"/>
      <c r="GJ197" s="25"/>
      <c r="GK197" s="25"/>
      <c r="GL197" s="25"/>
      <c r="GM197" s="25"/>
      <c r="GN197" s="25"/>
      <c r="GO197" s="25"/>
      <c r="GP197" s="25"/>
      <c r="GQ197" s="25"/>
      <c r="GR197" s="25"/>
      <c r="GS197" s="25"/>
      <c r="GT197" s="25"/>
      <c r="GU197" s="25"/>
      <c r="GV197" s="25"/>
      <c r="GW197" s="25"/>
      <c r="GX197" s="25"/>
      <c r="GY197" s="25"/>
      <c r="GZ197" s="25"/>
      <c r="HA197" s="25"/>
      <c r="HB197" s="25"/>
      <c r="HC197" s="25"/>
      <c r="HD197" s="25"/>
      <c r="HE197" s="25"/>
      <c r="HF197" s="25"/>
      <c r="HG197" s="25"/>
      <c r="HH197" s="25"/>
      <c r="HI197" s="25"/>
      <c r="HJ197" s="25"/>
      <c r="HK197" s="25"/>
      <c r="HL197" s="25"/>
      <c r="HM197" s="25"/>
      <c r="HN197" s="25"/>
      <c r="HO197" s="25"/>
      <c r="HP197" s="25"/>
      <c r="HQ197" s="25"/>
      <c r="HR197" s="25"/>
      <c r="HS197" s="25"/>
      <c r="HT197" s="25"/>
      <c r="HU197" s="25"/>
      <c r="HV197" s="25"/>
      <c r="HW197" s="25"/>
      <c r="HX197" s="25"/>
      <c r="HY197" s="25"/>
      <c r="HZ197" s="25"/>
      <c r="IA197" s="25"/>
      <c r="IB197" s="25"/>
      <c r="IC197" s="25"/>
      <c r="ID197" s="25"/>
      <c r="IE197" s="25"/>
      <c r="IF197" s="25"/>
    </row>
    <row r="198" spans="11:240">
      <c r="K198" s="27"/>
      <c r="M198" s="27"/>
      <c r="O198" s="27"/>
      <c r="AM198" s="27"/>
      <c r="AN198" s="27"/>
      <c r="AO198" s="27"/>
      <c r="AP198" s="27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5"/>
      <c r="BQ198" s="25"/>
      <c r="BR198" s="25"/>
      <c r="BS198" s="25"/>
      <c r="BT198" s="25"/>
      <c r="BU198" s="25"/>
      <c r="BV198" s="25"/>
      <c r="BW198" s="25"/>
      <c r="BX198" s="25"/>
      <c r="BY198" s="25"/>
      <c r="BZ198" s="25"/>
      <c r="CA198" s="25"/>
      <c r="CB198" s="25"/>
      <c r="CC198" s="25"/>
      <c r="CD198" s="25"/>
      <c r="CE198" s="25"/>
      <c r="CF198" s="25"/>
      <c r="EM198" s="25"/>
      <c r="EN198" s="25"/>
      <c r="EO198" s="25"/>
      <c r="EP198" s="25"/>
      <c r="EQ198" s="25"/>
      <c r="ER198" s="25"/>
      <c r="ES198" s="25"/>
      <c r="ET198" s="25"/>
      <c r="EU198" s="25"/>
      <c r="EV198" s="25"/>
      <c r="EW198" s="25"/>
      <c r="EX198" s="25"/>
      <c r="EY198" s="25"/>
      <c r="EZ198" s="25"/>
      <c r="FA198" s="25"/>
      <c r="FB198" s="25"/>
      <c r="FC198" s="25"/>
      <c r="FD198" s="25"/>
      <c r="FE198" s="25"/>
      <c r="FF198" s="25"/>
      <c r="FG198" s="25"/>
      <c r="FH198" s="25"/>
      <c r="FI198" s="25"/>
      <c r="FJ198" s="25"/>
      <c r="FK198" s="25"/>
      <c r="FL198" s="25"/>
      <c r="FM198" s="25"/>
      <c r="FN198" s="25"/>
      <c r="FO198" s="25"/>
      <c r="FP198" s="25"/>
      <c r="FQ198" s="25"/>
      <c r="FR198" s="25"/>
      <c r="FS198" s="25"/>
      <c r="FT198" s="25"/>
      <c r="FU198" s="25"/>
      <c r="FV198" s="25"/>
      <c r="FW198" s="25"/>
      <c r="FX198" s="25"/>
      <c r="FY198" s="25"/>
      <c r="FZ198" s="25"/>
      <c r="GA198" s="25"/>
      <c r="GB198" s="25"/>
      <c r="GC198" s="25"/>
      <c r="GD198" s="25"/>
      <c r="GE198" s="25"/>
      <c r="GF198" s="25"/>
      <c r="GG198" s="25"/>
      <c r="GH198" s="25"/>
      <c r="GI198" s="25"/>
      <c r="GJ198" s="25"/>
      <c r="GK198" s="25"/>
      <c r="GL198" s="25"/>
      <c r="GM198" s="25"/>
      <c r="GN198" s="25"/>
      <c r="GO198" s="25"/>
      <c r="GP198" s="25"/>
      <c r="GQ198" s="25"/>
      <c r="GR198" s="25"/>
      <c r="GS198" s="25"/>
      <c r="GT198" s="25"/>
      <c r="GU198" s="25"/>
      <c r="GV198" s="25"/>
      <c r="GW198" s="25"/>
      <c r="GX198" s="25"/>
      <c r="GY198" s="25"/>
      <c r="GZ198" s="25"/>
      <c r="HA198" s="25"/>
      <c r="HB198" s="25"/>
      <c r="HC198" s="25"/>
      <c r="HD198" s="25"/>
      <c r="HE198" s="25"/>
      <c r="HF198" s="25"/>
      <c r="HG198" s="25"/>
      <c r="HH198" s="25"/>
      <c r="HI198" s="25"/>
      <c r="HJ198" s="25"/>
      <c r="HK198" s="25"/>
      <c r="HL198" s="25"/>
      <c r="HM198" s="25"/>
      <c r="HN198" s="25"/>
      <c r="HO198" s="25"/>
      <c r="HP198" s="25"/>
      <c r="HQ198" s="25"/>
      <c r="HR198" s="25"/>
      <c r="HS198" s="25"/>
      <c r="HT198" s="25"/>
      <c r="HU198" s="25"/>
      <c r="HV198" s="25"/>
      <c r="HW198" s="25"/>
      <c r="HX198" s="25"/>
      <c r="HY198" s="25"/>
      <c r="HZ198" s="25"/>
      <c r="IA198" s="25"/>
      <c r="IB198" s="25"/>
      <c r="IC198" s="25"/>
      <c r="ID198" s="25"/>
      <c r="IE198" s="25"/>
      <c r="IF198" s="25"/>
    </row>
    <row r="199" spans="11:240">
      <c r="K199" s="27"/>
      <c r="M199" s="27"/>
      <c r="O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5"/>
      <c r="BQ199" s="25"/>
      <c r="BR199" s="25"/>
      <c r="BS199" s="25"/>
      <c r="BT199" s="25"/>
      <c r="BU199" s="25"/>
      <c r="BV199" s="25"/>
      <c r="BW199" s="25"/>
      <c r="BX199" s="25"/>
      <c r="BY199" s="25"/>
      <c r="BZ199" s="25"/>
      <c r="CA199" s="25"/>
      <c r="CB199" s="25"/>
      <c r="CC199" s="25"/>
      <c r="CD199" s="25"/>
      <c r="CE199" s="25"/>
      <c r="CF199" s="25"/>
      <c r="EM199" s="25"/>
      <c r="EN199" s="25"/>
      <c r="EO199" s="25"/>
      <c r="EP199" s="25"/>
      <c r="EQ199" s="25"/>
      <c r="ER199" s="25"/>
      <c r="ES199" s="25"/>
      <c r="ET199" s="25"/>
      <c r="EU199" s="25"/>
      <c r="EV199" s="25"/>
      <c r="EW199" s="25"/>
      <c r="EX199" s="25"/>
      <c r="EY199" s="25"/>
      <c r="EZ199" s="25"/>
      <c r="FA199" s="25"/>
      <c r="FB199" s="25"/>
      <c r="FC199" s="25"/>
      <c r="FD199" s="25"/>
      <c r="FE199" s="25"/>
      <c r="FF199" s="25"/>
      <c r="FG199" s="25"/>
      <c r="FH199" s="25"/>
      <c r="FI199" s="25"/>
      <c r="FJ199" s="25"/>
      <c r="FK199" s="25"/>
      <c r="FL199" s="25"/>
      <c r="FM199" s="25"/>
      <c r="FN199" s="25"/>
      <c r="FO199" s="25"/>
      <c r="FP199" s="25"/>
      <c r="FQ199" s="25"/>
      <c r="FR199" s="25"/>
      <c r="FS199" s="25"/>
      <c r="FT199" s="25"/>
      <c r="FU199" s="25"/>
      <c r="FV199" s="25"/>
      <c r="FW199" s="25"/>
      <c r="FX199" s="25"/>
      <c r="FY199" s="25"/>
      <c r="FZ199" s="25"/>
      <c r="GA199" s="25"/>
      <c r="GB199" s="25"/>
      <c r="GC199" s="25"/>
      <c r="GD199" s="25"/>
      <c r="GE199" s="25"/>
      <c r="GF199" s="25"/>
      <c r="GG199" s="25"/>
      <c r="GH199" s="25"/>
      <c r="GI199" s="25"/>
      <c r="GJ199" s="25"/>
      <c r="GK199" s="25"/>
      <c r="GL199" s="25"/>
      <c r="GM199" s="25"/>
      <c r="GN199" s="25"/>
      <c r="GO199" s="25"/>
      <c r="GP199" s="25"/>
      <c r="GQ199" s="25"/>
      <c r="GR199" s="25"/>
      <c r="GS199" s="25"/>
      <c r="GT199" s="25"/>
      <c r="GU199" s="25"/>
      <c r="GV199" s="25"/>
      <c r="GW199" s="25"/>
      <c r="GX199" s="25"/>
      <c r="GY199" s="25"/>
      <c r="GZ199" s="25"/>
      <c r="HA199" s="25"/>
      <c r="HB199" s="25"/>
      <c r="HC199" s="25"/>
      <c r="HD199" s="25"/>
      <c r="HE199" s="25"/>
      <c r="HF199" s="25"/>
      <c r="HG199" s="25"/>
      <c r="HH199" s="25"/>
      <c r="HI199" s="25"/>
      <c r="HJ199" s="25"/>
      <c r="HK199" s="25"/>
      <c r="HL199" s="25"/>
      <c r="HM199" s="25"/>
      <c r="HN199" s="25"/>
      <c r="HO199" s="25"/>
      <c r="HP199" s="25"/>
      <c r="HQ199" s="25"/>
      <c r="HR199" s="25"/>
      <c r="HS199" s="25"/>
      <c r="HT199" s="25"/>
      <c r="HU199" s="25"/>
      <c r="HV199" s="25"/>
      <c r="HW199" s="25"/>
      <c r="HX199" s="25"/>
      <c r="HY199" s="25"/>
      <c r="HZ199" s="25"/>
      <c r="IA199" s="25"/>
      <c r="IB199" s="25"/>
      <c r="IC199" s="25"/>
      <c r="ID199" s="25"/>
      <c r="IE199" s="25"/>
      <c r="IF199" s="25"/>
    </row>
    <row r="200" spans="11:240">
      <c r="K200" s="27"/>
      <c r="M200" s="27"/>
      <c r="O200" s="27"/>
      <c r="AM200" s="27"/>
      <c r="AN200" s="27"/>
      <c r="AO200" s="27"/>
      <c r="AP200" s="27"/>
      <c r="AQ200" s="27"/>
      <c r="AR200" s="27"/>
      <c r="AS200" s="27"/>
      <c r="AT200" s="27"/>
      <c r="AU200" s="27"/>
      <c r="AV200" s="27"/>
      <c r="AW200" s="27"/>
      <c r="AX200" s="27"/>
      <c r="AY200" s="27"/>
      <c r="AZ200" s="27"/>
      <c r="BA200" s="27"/>
      <c r="BB200" s="27"/>
      <c r="BC200" s="27"/>
      <c r="BD200" s="27"/>
      <c r="BE200" s="27"/>
      <c r="BF200" s="27"/>
      <c r="BG200" s="27"/>
      <c r="BH200" s="27"/>
      <c r="BI200" s="27"/>
      <c r="BJ200" s="27"/>
      <c r="BK200" s="27"/>
      <c r="BL200" s="27"/>
      <c r="BM200" s="27"/>
      <c r="BN200" s="27"/>
      <c r="BO200" s="27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EM200" s="25"/>
      <c r="EN200" s="25"/>
      <c r="EO200" s="25"/>
      <c r="EP200" s="25"/>
      <c r="EQ200" s="25"/>
      <c r="ER200" s="25"/>
      <c r="ES200" s="25"/>
      <c r="ET200" s="25"/>
      <c r="EU200" s="25"/>
      <c r="EV200" s="25"/>
      <c r="EW200" s="25"/>
      <c r="EX200" s="25"/>
      <c r="EY200" s="25"/>
      <c r="EZ200" s="25"/>
      <c r="FA200" s="25"/>
      <c r="FB200" s="25"/>
      <c r="FC200" s="25"/>
      <c r="FD200" s="25"/>
      <c r="FE200" s="25"/>
      <c r="FF200" s="25"/>
      <c r="FG200" s="25"/>
      <c r="FH200" s="25"/>
      <c r="FI200" s="25"/>
      <c r="FJ200" s="25"/>
      <c r="FK200" s="25"/>
      <c r="FL200" s="25"/>
      <c r="FM200" s="25"/>
      <c r="FN200" s="25"/>
      <c r="FO200" s="25"/>
      <c r="FP200" s="25"/>
      <c r="FQ200" s="25"/>
      <c r="FR200" s="25"/>
      <c r="FS200" s="25"/>
      <c r="FT200" s="25"/>
      <c r="FU200" s="25"/>
      <c r="FV200" s="25"/>
      <c r="FW200" s="25"/>
      <c r="FX200" s="25"/>
      <c r="FY200" s="25"/>
      <c r="FZ200" s="25"/>
      <c r="GA200" s="25"/>
      <c r="GB200" s="25"/>
      <c r="GC200" s="25"/>
      <c r="GD200" s="25"/>
      <c r="GE200" s="25"/>
      <c r="GF200" s="25"/>
      <c r="GG200" s="25"/>
      <c r="GH200" s="25"/>
      <c r="GI200" s="25"/>
      <c r="GJ200" s="25"/>
      <c r="GK200" s="25"/>
      <c r="GL200" s="25"/>
      <c r="GM200" s="25"/>
      <c r="GN200" s="25"/>
      <c r="GO200" s="25"/>
      <c r="GP200" s="25"/>
      <c r="GQ200" s="25"/>
      <c r="GR200" s="25"/>
      <c r="GS200" s="25"/>
      <c r="GT200" s="25"/>
      <c r="GU200" s="25"/>
      <c r="GV200" s="25"/>
      <c r="GW200" s="25"/>
      <c r="GX200" s="25"/>
      <c r="GY200" s="25"/>
      <c r="GZ200" s="25"/>
      <c r="HA200" s="25"/>
      <c r="HB200" s="25"/>
      <c r="HC200" s="25"/>
      <c r="HD200" s="25"/>
      <c r="HE200" s="25"/>
      <c r="HF200" s="25"/>
      <c r="HG200" s="25"/>
      <c r="HH200" s="25"/>
      <c r="HI200" s="25"/>
      <c r="HJ200" s="25"/>
      <c r="HK200" s="25"/>
      <c r="HL200" s="25"/>
      <c r="HM200" s="25"/>
      <c r="HN200" s="25"/>
      <c r="HO200" s="25"/>
      <c r="HP200" s="25"/>
      <c r="HQ200" s="25"/>
      <c r="HR200" s="25"/>
      <c r="HS200" s="25"/>
      <c r="HT200" s="25"/>
      <c r="HU200" s="25"/>
      <c r="HV200" s="25"/>
      <c r="HW200" s="25"/>
      <c r="HX200" s="25"/>
      <c r="HY200" s="25"/>
      <c r="HZ200" s="25"/>
      <c r="IA200" s="25"/>
      <c r="IB200" s="25"/>
      <c r="IC200" s="25"/>
      <c r="ID200" s="25"/>
      <c r="IE200" s="25"/>
      <c r="IF200" s="25"/>
    </row>
    <row r="201" spans="11:240">
      <c r="K201" s="27"/>
      <c r="M201" s="27"/>
      <c r="O201" s="27"/>
      <c r="AM201" s="27"/>
      <c r="AN201" s="27"/>
      <c r="AO201" s="27"/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5"/>
      <c r="BQ201" s="25"/>
      <c r="BR201" s="25"/>
      <c r="BS201" s="25"/>
      <c r="BT201" s="25"/>
      <c r="BU201" s="25"/>
      <c r="BV201" s="25"/>
      <c r="BW201" s="25"/>
      <c r="BX201" s="25"/>
      <c r="BY201" s="25"/>
      <c r="BZ201" s="25"/>
      <c r="CA201" s="25"/>
      <c r="CB201" s="25"/>
      <c r="CC201" s="25"/>
      <c r="CD201" s="25"/>
      <c r="CE201" s="25"/>
      <c r="CF201" s="25"/>
      <c r="EM201" s="25"/>
      <c r="EN201" s="25"/>
      <c r="EO201" s="25"/>
      <c r="EP201" s="25"/>
      <c r="EQ201" s="25"/>
      <c r="ER201" s="25"/>
      <c r="ES201" s="25"/>
      <c r="ET201" s="25"/>
      <c r="EU201" s="25"/>
      <c r="EV201" s="25"/>
      <c r="EW201" s="25"/>
      <c r="EX201" s="25"/>
      <c r="EY201" s="25"/>
      <c r="EZ201" s="25"/>
      <c r="FA201" s="25"/>
      <c r="FB201" s="25"/>
      <c r="FC201" s="25"/>
      <c r="FD201" s="25"/>
      <c r="FE201" s="25"/>
      <c r="FF201" s="25"/>
      <c r="FG201" s="25"/>
      <c r="FH201" s="25"/>
      <c r="FI201" s="25"/>
      <c r="FJ201" s="25"/>
      <c r="FK201" s="25"/>
      <c r="FL201" s="25"/>
      <c r="FM201" s="25"/>
      <c r="FN201" s="25"/>
      <c r="FO201" s="25"/>
      <c r="FP201" s="25"/>
      <c r="FQ201" s="25"/>
      <c r="FR201" s="25"/>
      <c r="FS201" s="25"/>
      <c r="FT201" s="25"/>
      <c r="FU201" s="25"/>
      <c r="FV201" s="25"/>
      <c r="FW201" s="25"/>
      <c r="FX201" s="25"/>
      <c r="FY201" s="25"/>
      <c r="FZ201" s="25"/>
      <c r="GA201" s="25"/>
      <c r="GB201" s="25"/>
      <c r="GC201" s="25"/>
      <c r="GD201" s="25"/>
      <c r="GE201" s="25"/>
      <c r="GF201" s="25"/>
      <c r="GG201" s="25"/>
      <c r="GH201" s="25"/>
      <c r="GI201" s="25"/>
      <c r="GJ201" s="25"/>
      <c r="GK201" s="25"/>
      <c r="GL201" s="25"/>
      <c r="GM201" s="25"/>
      <c r="GN201" s="25"/>
      <c r="GO201" s="25"/>
      <c r="GP201" s="25"/>
      <c r="GQ201" s="25"/>
      <c r="GR201" s="25"/>
      <c r="GS201" s="25"/>
      <c r="GT201" s="25"/>
      <c r="GU201" s="25"/>
      <c r="GV201" s="25"/>
      <c r="GW201" s="25"/>
      <c r="GX201" s="25"/>
      <c r="GY201" s="25"/>
      <c r="GZ201" s="25"/>
      <c r="HA201" s="25"/>
      <c r="HB201" s="25"/>
      <c r="HC201" s="25"/>
      <c r="HD201" s="25"/>
      <c r="HE201" s="25"/>
      <c r="HF201" s="25"/>
      <c r="HG201" s="25"/>
      <c r="HH201" s="25"/>
      <c r="HI201" s="25"/>
      <c r="HJ201" s="25"/>
      <c r="HK201" s="25"/>
      <c r="HL201" s="25"/>
      <c r="HM201" s="25"/>
      <c r="HN201" s="25"/>
      <c r="HO201" s="25"/>
      <c r="HP201" s="25"/>
      <c r="HQ201" s="25"/>
      <c r="HR201" s="25"/>
      <c r="HS201" s="25"/>
      <c r="HT201" s="25"/>
      <c r="HU201" s="25"/>
      <c r="HV201" s="25"/>
      <c r="HW201" s="25"/>
      <c r="HX201" s="25"/>
      <c r="HY201" s="25"/>
      <c r="HZ201" s="25"/>
      <c r="IA201" s="25"/>
      <c r="IB201" s="25"/>
      <c r="IC201" s="25"/>
      <c r="ID201" s="25"/>
      <c r="IE201" s="25"/>
      <c r="IF201" s="25"/>
    </row>
    <row r="202" spans="11:240">
      <c r="K202" s="27"/>
      <c r="M202" s="27"/>
      <c r="O202" s="27"/>
      <c r="AM202" s="27"/>
      <c r="AN202" s="27"/>
      <c r="AO202" s="27"/>
      <c r="AP202" s="27"/>
      <c r="AQ202" s="27"/>
      <c r="AR202" s="27"/>
      <c r="AS202" s="27"/>
      <c r="AT202" s="27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  <c r="BS202" s="27"/>
      <c r="BT202" s="27"/>
      <c r="BU202" s="27"/>
      <c r="BV202" s="27"/>
      <c r="BW202" s="27"/>
      <c r="BX202" s="27"/>
      <c r="BY202" s="27"/>
      <c r="BZ202" s="27"/>
      <c r="CA202" s="27"/>
      <c r="CB202" s="27"/>
      <c r="CC202" s="27"/>
      <c r="CD202" s="27"/>
      <c r="CE202" s="27"/>
      <c r="CF202" s="27"/>
      <c r="CG202" s="27"/>
      <c r="CH202" s="27"/>
      <c r="CI202" s="27"/>
      <c r="CJ202" s="27"/>
      <c r="EM202" s="31"/>
      <c r="EN202" s="31"/>
      <c r="EO202" s="31"/>
      <c r="EP202" s="31"/>
      <c r="EQ202" s="31"/>
      <c r="ER202" s="31"/>
      <c r="ES202" s="31"/>
      <c r="ET202" s="31"/>
      <c r="EU202" s="31"/>
      <c r="EV202" s="31"/>
      <c r="EW202" s="31"/>
      <c r="EX202" s="31"/>
      <c r="EY202" s="31"/>
      <c r="EZ202" s="31"/>
      <c r="FA202" s="31"/>
      <c r="FB202" s="31"/>
      <c r="FC202" s="31"/>
      <c r="FD202" s="31"/>
      <c r="FE202" s="31"/>
      <c r="FF202" s="31"/>
      <c r="FG202" s="31"/>
      <c r="FH202" s="31"/>
      <c r="FI202" s="31"/>
      <c r="FJ202" s="31"/>
      <c r="FK202" s="31"/>
      <c r="FL202" s="31"/>
      <c r="FM202" s="31"/>
      <c r="FN202" s="31"/>
      <c r="FO202" s="31"/>
    </row>
    <row r="203" spans="11:240">
      <c r="K203" s="27"/>
      <c r="M203" s="27"/>
      <c r="O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  <c r="BS203" s="27"/>
      <c r="BT203" s="27"/>
      <c r="BU203" s="27"/>
      <c r="BV203" s="27"/>
      <c r="BW203" s="27"/>
      <c r="BX203" s="27"/>
      <c r="BY203" s="27"/>
      <c r="BZ203" s="27"/>
      <c r="CA203" s="27"/>
      <c r="CB203" s="27"/>
      <c r="CC203" s="27"/>
      <c r="CD203" s="27"/>
      <c r="CE203" s="27"/>
      <c r="CF203" s="27"/>
      <c r="CG203" s="27"/>
      <c r="CH203" s="27"/>
      <c r="CI203" s="27"/>
      <c r="CJ203" s="27"/>
      <c r="EM203" s="31"/>
      <c r="EN203" s="31"/>
      <c r="EO203" s="31"/>
      <c r="EP203" s="31"/>
      <c r="EQ203" s="31"/>
      <c r="ER203" s="31"/>
      <c r="ES203" s="31"/>
      <c r="ET203" s="31"/>
      <c r="EU203" s="31"/>
      <c r="EV203" s="31"/>
      <c r="EW203" s="31"/>
      <c r="EX203" s="31"/>
      <c r="EY203" s="31"/>
      <c r="EZ203" s="31"/>
      <c r="FA203" s="31"/>
      <c r="FB203" s="31"/>
      <c r="FC203" s="31"/>
      <c r="FD203" s="31"/>
      <c r="FE203" s="31"/>
      <c r="FF203" s="31"/>
      <c r="FG203" s="31"/>
      <c r="FH203" s="31"/>
      <c r="FI203" s="31"/>
      <c r="FJ203" s="31"/>
      <c r="FK203" s="31"/>
      <c r="FL203" s="31"/>
      <c r="FM203" s="31"/>
      <c r="FN203" s="31"/>
      <c r="FO203" s="31"/>
    </row>
    <row r="204" spans="11:240">
      <c r="K204" s="27"/>
      <c r="M204" s="27"/>
      <c r="O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EM204" s="31"/>
      <c r="EN204" s="31"/>
      <c r="EO204" s="31"/>
      <c r="EP204" s="31"/>
      <c r="EQ204" s="31"/>
      <c r="ER204" s="31"/>
      <c r="ES204" s="31"/>
      <c r="ET204" s="31"/>
      <c r="EU204" s="31"/>
      <c r="EV204" s="31"/>
      <c r="EW204" s="31"/>
      <c r="EX204" s="31"/>
      <c r="EY204" s="31"/>
      <c r="EZ204" s="31"/>
      <c r="FA204" s="31"/>
      <c r="FB204" s="31"/>
      <c r="FC204" s="31"/>
      <c r="FD204" s="31"/>
      <c r="FE204" s="31"/>
      <c r="FF204" s="31"/>
      <c r="FG204" s="31"/>
      <c r="FH204" s="31"/>
      <c r="FI204" s="31"/>
      <c r="FJ204" s="31"/>
      <c r="FK204" s="31"/>
      <c r="FL204" s="31"/>
      <c r="FM204" s="31"/>
      <c r="FN204" s="31"/>
      <c r="FO204" s="31"/>
    </row>
    <row r="205" spans="11:240">
      <c r="K205" s="27"/>
      <c r="M205" s="27"/>
      <c r="O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EM205" s="31"/>
      <c r="EN205" s="31"/>
      <c r="EO205" s="31"/>
      <c r="EP205" s="31"/>
      <c r="EQ205" s="31"/>
      <c r="ER205" s="31"/>
      <c r="ES205" s="31"/>
      <c r="ET205" s="31"/>
      <c r="EU205" s="31"/>
      <c r="EV205" s="31"/>
      <c r="EW205" s="31"/>
      <c r="EX205" s="31"/>
      <c r="EY205" s="31"/>
      <c r="EZ205" s="31"/>
      <c r="FA205" s="31"/>
      <c r="FB205" s="31"/>
      <c r="FC205" s="31"/>
      <c r="FD205" s="31"/>
      <c r="FE205" s="31"/>
      <c r="FF205" s="31"/>
      <c r="FG205" s="31"/>
      <c r="FH205" s="31"/>
      <c r="FI205" s="31"/>
      <c r="FJ205" s="31"/>
      <c r="FK205" s="31"/>
      <c r="FL205" s="31"/>
      <c r="FM205" s="31"/>
      <c r="FN205" s="31"/>
      <c r="FO205" s="31"/>
    </row>
    <row r="206" spans="11:240" s="25" customFormat="1" ht="12.75" customHeight="1">
      <c r="K206" s="41"/>
      <c r="M206" s="41"/>
      <c r="O206" s="41"/>
      <c r="AO206" s="41"/>
      <c r="AQ206" s="26"/>
      <c r="AR206" s="26"/>
      <c r="AS206" s="26"/>
      <c r="AT206" s="26"/>
      <c r="AY206" s="44"/>
    </row>
    <row r="207" spans="11:240" s="25" customFormat="1" ht="12.75" customHeight="1">
      <c r="K207" s="41"/>
      <c r="M207" s="41"/>
      <c r="O207" s="41"/>
      <c r="AO207" s="41"/>
      <c r="AQ207" s="26"/>
      <c r="AR207" s="26"/>
      <c r="AS207" s="26"/>
      <c r="AT207" s="26"/>
      <c r="AY207" s="30"/>
    </row>
    <row r="208" spans="11:240" s="25" customFormat="1">
      <c r="K208" s="41"/>
      <c r="M208" s="41"/>
      <c r="O208" s="41"/>
      <c r="AO208" s="41"/>
      <c r="AQ208" s="26"/>
      <c r="AR208" s="26"/>
      <c r="AS208" s="26"/>
      <c r="AT208" s="26"/>
      <c r="AY208" s="44"/>
    </row>
    <row r="209" spans="11:51" s="25" customFormat="1">
      <c r="K209" s="41"/>
      <c r="M209" s="41"/>
      <c r="O209" s="41"/>
      <c r="AO209" s="41"/>
      <c r="AQ209" s="26"/>
      <c r="AR209" s="26"/>
      <c r="AS209" s="26"/>
      <c r="AT209" s="26"/>
      <c r="AY209" s="44"/>
    </row>
    <row r="210" spans="11:51" s="25" customFormat="1">
      <c r="K210" s="41"/>
      <c r="M210" s="41"/>
      <c r="O210" s="41"/>
      <c r="AO210" s="41"/>
      <c r="AQ210" s="26"/>
      <c r="AR210" s="26"/>
      <c r="AS210" s="26"/>
      <c r="AT210" s="26"/>
      <c r="AY210" s="44"/>
    </row>
    <row r="211" spans="11:51" s="25" customFormat="1">
      <c r="K211" s="41"/>
      <c r="M211" s="41"/>
      <c r="O211" s="41"/>
      <c r="AO211" s="41"/>
      <c r="AQ211" s="26"/>
      <c r="AR211" s="26"/>
      <c r="AS211" s="26"/>
      <c r="AT211" s="26"/>
      <c r="AY211" s="44"/>
    </row>
    <row r="212" spans="11:51" s="25" customFormat="1">
      <c r="K212" s="41"/>
      <c r="M212" s="41"/>
      <c r="O212" s="41"/>
      <c r="AO212" s="41"/>
      <c r="AQ212" s="26"/>
      <c r="AR212" s="26"/>
      <c r="AS212" s="26"/>
      <c r="AT212" s="26"/>
      <c r="AY212" s="44"/>
    </row>
    <row r="213" spans="11:51" s="25" customFormat="1">
      <c r="K213" s="41"/>
      <c r="M213" s="41"/>
      <c r="O213" s="41"/>
      <c r="AO213" s="41"/>
      <c r="AQ213" s="26"/>
      <c r="AR213" s="26"/>
      <c r="AS213" s="26"/>
      <c r="AT213" s="26"/>
      <c r="AY213" s="44"/>
    </row>
    <row r="214" spans="11:51" s="25" customFormat="1">
      <c r="K214" s="41"/>
      <c r="M214" s="41"/>
      <c r="O214" s="41"/>
      <c r="AO214" s="41"/>
      <c r="AQ214" s="26"/>
      <c r="AR214" s="26"/>
      <c r="AS214" s="26"/>
      <c r="AT214" s="26"/>
      <c r="AY214" s="44"/>
    </row>
    <row r="215" spans="11:51" s="25" customFormat="1">
      <c r="K215" s="41"/>
      <c r="M215" s="41"/>
      <c r="O215" s="41"/>
      <c r="AO215" s="41"/>
      <c r="AQ215" s="26"/>
      <c r="AR215" s="26"/>
      <c r="AS215" s="26"/>
      <c r="AT215" s="26"/>
      <c r="AY215" s="44"/>
    </row>
    <row r="216" spans="11:51" s="25" customFormat="1">
      <c r="K216" s="41"/>
      <c r="M216" s="41"/>
      <c r="O216" s="41"/>
      <c r="AO216" s="41"/>
      <c r="AQ216" s="26"/>
      <c r="AR216" s="26"/>
      <c r="AS216" s="26"/>
      <c r="AT216" s="26"/>
      <c r="AY216" s="44"/>
    </row>
    <row r="217" spans="11:51" s="25" customFormat="1">
      <c r="K217" s="41"/>
      <c r="M217" s="41"/>
      <c r="O217" s="41"/>
      <c r="AO217" s="41"/>
      <c r="AQ217" s="26"/>
      <c r="AR217" s="26"/>
      <c r="AS217" s="26"/>
      <c r="AT217" s="26"/>
      <c r="AY217" s="44"/>
    </row>
    <row r="218" spans="11:51" s="25" customFormat="1">
      <c r="K218" s="41"/>
      <c r="M218" s="41"/>
      <c r="O218" s="41"/>
      <c r="AO218" s="41"/>
      <c r="AQ218" s="26"/>
      <c r="AR218" s="26"/>
      <c r="AS218" s="26"/>
      <c r="AT218" s="26"/>
      <c r="AY218" s="44"/>
    </row>
    <row r="219" spans="11:51" s="25" customFormat="1">
      <c r="K219" s="41"/>
      <c r="M219" s="41"/>
      <c r="O219" s="41"/>
      <c r="AO219" s="41"/>
      <c r="AQ219" s="26"/>
      <c r="AR219" s="26"/>
      <c r="AS219" s="26"/>
      <c r="AT219" s="26"/>
      <c r="AY219" s="44"/>
    </row>
    <row r="220" spans="11:51" s="25" customFormat="1">
      <c r="K220" s="41"/>
      <c r="M220" s="41"/>
      <c r="O220" s="41"/>
      <c r="AO220" s="41"/>
      <c r="AQ220" s="26"/>
      <c r="AR220" s="26"/>
      <c r="AS220" s="26"/>
      <c r="AT220" s="26"/>
      <c r="AY220" s="44"/>
    </row>
    <row r="221" spans="11:51" s="25" customFormat="1">
      <c r="K221" s="41"/>
      <c r="M221" s="41"/>
      <c r="O221" s="41"/>
      <c r="AO221" s="41"/>
      <c r="AQ221" s="26"/>
      <c r="AR221" s="26"/>
      <c r="AS221" s="26"/>
      <c r="AT221" s="26"/>
      <c r="AY221" s="44"/>
    </row>
    <row r="222" spans="11:51" s="25" customFormat="1">
      <c r="K222" s="41"/>
      <c r="M222" s="41"/>
      <c r="O222" s="41"/>
      <c r="AO222" s="41"/>
      <c r="AQ222" s="26"/>
      <c r="AR222" s="26"/>
      <c r="AS222" s="26"/>
      <c r="AT222" s="26"/>
      <c r="AY222" s="44"/>
    </row>
    <row r="223" spans="11:51" s="25" customFormat="1">
      <c r="K223" s="41"/>
      <c r="M223" s="41"/>
      <c r="O223" s="41"/>
      <c r="AO223" s="41"/>
      <c r="AQ223" s="26"/>
      <c r="AR223" s="26"/>
      <c r="AS223" s="26"/>
      <c r="AT223" s="26"/>
      <c r="AY223" s="44"/>
    </row>
    <row r="224" spans="11:51" s="25" customFormat="1">
      <c r="K224" s="41"/>
      <c r="M224" s="41"/>
      <c r="O224" s="41"/>
      <c r="AO224" s="41"/>
      <c r="AQ224" s="26"/>
      <c r="AR224" s="26"/>
      <c r="AS224" s="26"/>
      <c r="AT224" s="26"/>
      <c r="AY224" s="44"/>
    </row>
    <row r="225" spans="11:51" s="25" customFormat="1">
      <c r="K225" s="41"/>
      <c r="M225" s="41"/>
      <c r="O225" s="41"/>
      <c r="AO225" s="41"/>
      <c r="AQ225" s="26"/>
      <c r="AR225" s="26"/>
      <c r="AS225" s="26"/>
      <c r="AT225" s="26"/>
      <c r="AY225" s="44"/>
    </row>
    <row r="226" spans="11:51" s="25" customFormat="1">
      <c r="K226" s="41"/>
      <c r="M226" s="41"/>
      <c r="O226" s="41"/>
      <c r="AO226" s="41"/>
      <c r="AQ226" s="26"/>
      <c r="AR226" s="26"/>
      <c r="AS226" s="26"/>
      <c r="AT226" s="26"/>
      <c r="AY226" s="44"/>
    </row>
    <row r="227" spans="11:51" s="25" customFormat="1">
      <c r="K227" s="41"/>
      <c r="M227" s="41"/>
      <c r="O227" s="41"/>
      <c r="AO227" s="41"/>
      <c r="AQ227" s="26"/>
      <c r="AR227" s="26"/>
      <c r="AS227" s="26"/>
      <c r="AT227" s="26"/>
      <c r="AY227" s="44"/>
    </row>
    <row r="228" spans="11:51" s="25" customFormat="1">
      <c r="K228" s="41"/>
      <c r="M228" s="41"/>
      <c r="O228" s="41"/>
      <c r="AO228" s="41"/>
      <c r="AT228" s="32"/>
      <c r="AY228" s="44"/>
    </row>
    <row r="229" spans="11:51" s="25" customFormat="1">
      <c r="K229" s="41"/>
      <c r="M229" s="41"/>
      <c r="O229" s="41"/>
      <c r="AO229" s="41"/>
      <c r="AT229" s="32"/>
      <c r="AY229" s="44"/>
    </row>
    <row r="230" spans="11:51" s="25" customFormat="1">
      <c r="K230" s="41"/>
      <c r="M230" s="41"/>
      <c r="O230" s="41"/>
      <c r="AO230" s="41"/>
      <c r="AT230" s="32"/>
      <c r="AY230" s="44"/>
    </row>
    <row r="231" spans="11:51" s="25" customFormat="1">
      <c r="K231" s="41"/>
      <c r="M231" s="41"/>
      <c r="O231" s="41"/>
      <c r="AO231" s="41"/>
      <c r="AT231" s="32"/>
      <c r="AY231" s="44"/>
    </row>
    <row r="232" spans="11:51" s="25" customFormat="1">
      <c r="K232" s="41"/>
      <c r="M232" s="41"/>
      <c r="O232" s="41"/>
      <c r="AO232" s="41"/>
      <c r="AT232" s="32"/>
      <c r="AY232" s="44"/>
    </row>
    <row r="233" spans="11:51" s="25" customFormat="1">
      <c r="K233" s="41"/>
      <c r="M233" s="41"/>
      <c r="O233" s="41"/>
      <c r="AO233" s="41"/>
      <c r="AT233" s="32"/>
      <c r="AY233" s="44"/>
    </row>
    <row r="234" spans="11:51" s="25" customFormat="1">
      <c r="K234" s="41"/>
      <c r="M234" s="41"/>
      <c r="O234" s="41"/>
      <c r="AO234" s="41"/>
      <c r="AT234" s="32"/>
      <c r="AY234" s="44"/>
    </row>
    <row r="235" spans="11:51" s="25" customFormat="1">
      <c r="K235" s="41"/>
      <c r="M235" s="41"/>
      <c r="O235" s="41"/>
      <c r="AO235" s="41"/>
      <c r="AT235" s="32"/>
      <c r="AY235" s="44"/>
    </row>
    <row r="236" spans="11:51" s="25" customFormat="1">
      <c r="K236" s="41"/>
      <c r="M236" s="41"/>
      <c r="O236" s="41"/>
      <c r="AO236" s="41"/>
      <c r="AT236" s="32"/>
      <c r="AY236" s="44"/>
    </row>
    <row r="237" spans="11:51" s="25" customFormat="1">
      <c r="K237" s="41"/>
      <c r="M237" s="41"/>
      <c r="O237" s="41"/>
      <c r="AO237" s="41"/>
      <c r="AT237" s="32"/>
      <c r="AY237" s="44"/>
    </row>
    <row r="238" spans="11:51" s="25" customFormat="1">
      <c r="K238" s="41"/>
      <c r="M238" s="41"/>
      <c r="O238" s="41"/>
      <c r="AO238" s="41"/>
      <c r="AT238" s="32"/>
      <c r="AY238" s="44"/>
    </row>
    <row r="239" spans="11:51" s="25" customFormat="1">
      <c r="K239" s="41"/>
      <c r="M239" s="41"/>
      <c r="O239" s="41"/>
      <c r="AO239" s="41"/>
      <c r="AT239" s="32"/>
      <c r="AY239" s="44"/>
    </row>
    <row r="240" spans="11:51" s="25" customFormat="1">
      <c r="K240" s="41"/>
      <c r="M240" s="41"/>
      <c r="O240" s="41"/>
      <c r="AO240" s="41"/>
      <c r="AT240" s="32"/>
      <c r="AY240" s="44"/>
    </row>
    <row r="241" spans="11:51" s="25" customFormat="1">
      <c r="K241" s="41"/>
      <c r="M241" s="41"/>
      <c r="O241" s="41"/>
      <c r="AO241" s="41"/>
      <c r="AT241" s="32"/>
      <c r="AY241" s="44"/>
    </row>
    <row r="242" spans="11:51" s="25" customFormat="1">
      <c r="K242" s="41"/>
      <c r="M242" s="41"/>
      <c r="O242" s="41"/>
      <c r="AO242" s="41"/>
      <c r="AT242" s="32"/>
      <c r="AY242" s="44"/>
    </row>
    <row r="243" spans="11:51" s="25" customFormat="1">
      <c r="K243" s="41"/>
      <c r="M243" s="41"/>
      <c r="O243" s="41"/>
      <c r="AO243" s="41"/>
      <c r="AT243" s="32"/>
      <c r="AY243" s="44"/>
    </row>
    <row r="244" spans="11:51" s="25" customFormat="1">
      <c r="K244" s="41"/>
      <c r="M244" s="41"/>
      <c r="O244" s="41"/>
      <c r="AO244" s="41"/>
      <c r="AT244" s="32"/>
      <c r="AY244" s="44"/>
    </row>
    <row r="245" spans="11:51" s="25" customFormat="1">
      <c r="K245" s="41"/>
      <c r="M245" s="41"/>
      <c r="O245" s="41"/>
      <c r="AO245" s="41"/>
      <c r="AT245" s="32"/>
      <c r="AY245" s="44"/>
    </row>
    <row r="246" spans="11:51" s="25" customFormat="1">
      <c r="K246" s="41"/>
      <c r="M246" s="41"/>
      <c r="O246" s="41"/>
      <c r="AO246" s="41"/>
      <c r="AT246" s="32"/>
      <c r="AY246" s="44"/>
    </row>
    <row r="247" spans="11:51" s="25" customFormat="1">
      <c r="K247" s="41"/>
      <c r="M247" s="41"/>
      <c r="O247" s="41"/>
      <c r="AO247" s="41"/>
      <c r="AT247" s="32"/>
      <c r="AY247" s="44"/>
    </row>
    <row r="248" spans="11:51" s="25" customFormat="1">
      <c r="K248" s="41"/>
      <c r="M248" s="41"/>
      <c r="O248" s="41"/>
      <c r="AO248" s="41"/>
      <c r="AT248" s="32"/>
      <c r="AY248" s="44"/>
    </row>
    <row r="249" spans="11:51" s="25" customFormat="1">
      <c r="K249" s="41"/>
      <c r="M249" s="41"/>
      <c r="O249" s="41"/>
      <c r="AO249" s="41"/>
      <c r="AT249" s="32"/>
      <c r="AY249" s="44"/>
    </row>
    <row r="250" spans="11:51" s="25" customFormat="1">
      <c r="K250" s="41"/>
      <c r="M250" s="41"/>
      <c r="O250" s="41"/>
      <c r="AO250" s="41"/>
      <c r="AT250" s="32"/>
      <c r="AY250" s="44"/>
    </row>
    <row r="251" spans="11:51" s="25" customFormat="1">
      <c r="K251" s="41"/>
      <c r="M251" s="41"/>
      <c r="O251" s="41"/>
      <c r="AO251" s="41"/>
      <c r="AT251" s="32"/>
      <c r="AY251" s="44"/>
    </row>
    <row r="252" spans="11:51" s="25" customFormat="1">
      <c r="K252" s="41"/>
      <c r="M252" s="41"/>
      <c r="O252" s="41"/>
      <c r="AO252" s="41"/>
      <c r="AT252" s="32"/>
      <c r="AY252" s="44"/>
    </row>
    <row r="253" spans="11:51" s="25" customFormat="1">
      <c r="K253" s="41"/>
      <c r="M253" s="41"/>
      <c r="O253" s="41"/>
      <c r="AO253" s="45"/>
      <c r="AP253" s="46"/>
      <c r="AT253" s="28"/>
      <c r="AX253" s="33"/>
      <c r="AY253" s="44"/>
    </row>
    <row r="254" spans="11:51" s="25" customFormat="1">
      <c r="K254" s="41"/>
      <c r="M254" s="41"/>
      <c r="O254" s="41"/>
      <c r="AO254" s="45"/>
      <c r="AP254" s="46"/>
      <c r="AT254" s="28"/>
      <c r="AX254" s="33"/>
      <c r="AY254" s="44"/>
    </row>
    <row r="255" spans="11:51" s="25" customFormat="1">
      <c r="K255" s="41"/>
      <c r="M255" s="41"/>
      <c r="O255" s="41"/>
      <c r="AO255" s="45"/>
      <c r="AP255" s="46"/>
      <c r="AT255" s="28"/>
      <c r="AX255" s="33"/>
      <c r="AY255" s="44"/>
    </row>
    <row r="256" spans="11:51" s="25" customFormat="1">
      <c r="K256" s="41"/>
      <c r="M256" s="41"/>
      <c r="O256" s="41"/>
      <c r="AO256" s="45"/>
      <c r="AP256" s="46"/>
      <c r="AT256" s="28"/>
      <c r="AX256" s="33"/>
      <c r="AY256" s="44"/>
    </row>
    <row r="257" spans="11:51" s="25" customFormat="1">
      <c r="K257" s="41"/>
      <c r="M257" s="41"/>
      <c r="O257" s="41"/>
      <c r="AO257" s="45"/>
      <c r="AP257" s="46"/>
      <c r="AT257" s="28"/>
      <c r="AX257" s="33"/>
      <c r="AY257" s="44"/>
    </row>
    <row r="258" spans="11:51" s="25" customFormat="1">
      <c r="K258" s="41"/>
      <c r="M258" s="41"/>
      <c r="O258" s="41"/>
      <c r="AO258" s="45"/>
      <c r="AP258" s="46"/>
      <c r="AT258" s="28"/>
      <c r="AX258" s="33"/>
      <c r="AY258" s="44"/>
    </row>
    <row r="259" spans="11:51" s="25" customFormat="1">
      <c r="K259" s="41"/>
      <c r="M259" s="41"/>
      <c r="O259" s="41"/>
      <c r="AO259" s="45"/>
      <c r="AP259" s="46"/>
      <c r="AT259" s="28"/>
      <c r="AX259" s="33"/>
      <c r="AY259" s="44"/>
    </row>
    <row r="260" spans="11:51" s="25" customFormat="1">
      <c r="K260" s="41"/>
      <c r="M260" s="41"/>
      <c r="O260" s="41"/>
      <c r="AO260" s="45"/>
      <c r="AP260" s="46"/>
      <c r="AT260" s="28"/>
      <c r="AX260" s="33"/>
      <c r="AY260" s="44"/>
    </row>
    <row r="261" spans="11:51" s="25" customFormat="1">
      <c r="K261" s="41"/>
      <c r="M261" s="41"/>
      <c r="O261" s="41"/>
      <c r="AO261" s="45"/>
      <c r="AP261" s="46"/>
      <c r="AT261" s="28"/>
      <c r="AX261" s="33"/>
      <c r="AY261" s="44"/>
    </row>
    <row r="262" spans="11:51" s="25" customFormat="1">
      <c r="K262" s="41"/>
      <c r="M262" s="41"/>
      <c r="O262" s="41"/>
      <c r="AO262" s="45"/>
      <c r="AP262" s="46"/>
      <c r="AT262" s="28"/>
      <c r="AX262" s="33"/>
      <c r="AY262" s="44"/>
    </row>
    <row r="263" spans="11:51" s="25" customFormat="1">
      <c r="K263" s="41"/>
      <c r="M263" s="41"/>
      <c r="O263" s="41"/>
      <c r="AO263" s="45"/>
      <c r="AP263" s="46"/>
      <c r="AT263" s="28"/>
      <c r="AX263" s="33"/>
      <c r="AY263" s="44"/>
    </row>
    <row r="264" spans="11:51" s="25" customFormat="1">
      <c r="K264" s="41"/>
      <c r="M264" s="41"/>
      <c r="O264" s="41"/>
      <c r="AO264" s="45"/>
      <c r="AP264" s="46"/>
      <c r="AT264" s="28"/>
      <c r="AX264" s="33"/>
      <c r="AY264" s="44"/>
    </row>
    <row r="265" spans="11:51" s="25" customFormat="1">
      <c r="K265" s="41"/>
      <c r="M265" s="41"/>
      <c r="O265" s="41"/>
      <c r="AO265" s="45"/>
      <c r="AP265" s="46"/>
      <c r="AT265" s="28"/>
      <c r="AX265" s="33"/>
      <c r="AY265" s="44"/>
    </row>
    <row r="266" spans="11:51" s="25" customFormat="1">
      <c r="K266" s="41"/>
      <c r="M266" s="41"/>
      <c r="O266" s="41"/>
      <c r="AO266" s="45"/>
      <c r="AP266" s="46"/>
      <c r="AT266" s="28"/>
      <c r="AX266" s="33"/>
      <c r="AY266" s="44"/>
    </row>
    <row r="267" spans="11:51" s="25" customFormat="1">
      <c r="K267" s="41"/>
      <c r="M267" s="41"/>
      <c r="O267" s="41"/>
      <c r="AO267" s="45"/>
      <c r="AP267" s="46"/>
      <c r="AT267" s="28"/>
      <c r="AX267" s="33"/>
      <c r="AY267" s="44"/>
    </row>
    <row r="268" spans="11:51" s="25" customFormat="1">
      <c r="K268" s="41"/>
      <c r="M268" s="41"/>
      <c r="O268" s="41"/>
      <c r="AO268" s="45"/>
      <c r="AP268" s="46"/>
      <c r="AT268" s="28"/>
      <c r="AX268" s="33"/>
      <c r="AY268" s="44"/>
    </row>
    <row r="269" spans="11:51" s="25" customFormat="1">
      <c r="K269" s="41"/>
      <c r="M269" s="41"/>
      <c r="O269" s="41"/>
      <c r="AO269" s="45"/>
      <c r="AP269" s="46"/>
      <c r="AT269" s="28"/>
      <c r="AX269" s="33"/>
      <c r="AY269" s="44"/>
    </row>
    <row r="270" spans="11:51" s="25" customFormat="1">
      <c r="K270" s="41"/>
      <c r="M270" s="41"/>
      <c r="O270" s="41"/>
      <c r="AO270" s="45"/>
      <c r="AP270" s="46"/>
      <c r="AT270" s="28"/>
      <c r="AX270" s="33"/>
      <c r="AY270" s="44"/>
    </row>
    <row r="271" spans="11:51" s="25" customFormat="1">
      <c r="K271" s="41"/>
      <c r="M271" s="41"/>
      <c r="O271" s="41"/>
      <c r="AO271" s="45"/>
      <c r="AP271" s="46"/>
      <c r="AT271" s="28"/>
      <c r="AX271" s="33"/>
      <c r="AY271" s="44"/>
    </row>
    <row r="272" spans="11:51" s="25" customFormat="1">
      <c r="K272" s="41"/>
      <c r="M272" s="41"/>
      <c r="O272" s="41"/>
      <c r="AO272" s="45"/>
      <c r="AP272" s="46"/>
      <c r="AT272" s="28"/>
      <c r="AX272" s="33"/>
      <c r="AY272" s="44"/>
    </row>
    <row r="273" spans="11:51" s="25" customFormat="1">
      <c r="K273" s="41"/>
      <c r="M273" s="41"/>
      <c r="O273" s="41"/>
      <c r="AO273" s="45"/>
      <c r="AP273" s="46"/>
      <c r="AT273" s="28"/>
      <c r="AX273" s="33"/>
      <c r="AY273" s="44"/>
    </row>
    <row r="274" spans="11:51" s="25" customFormat="1">
      <c r="K274" s="41"/>
      <c r="M274" s="41"/>
      <c r="O274" s="41"/>
      <c r="AO274" s="45"/>
      <c r="AP274" s="46"/>
      <c r="AT274" s="28"/>
      <c r="AX274" s="33"/>
      <c r="AY274" s="44"/>
    </row>
    <row r="275" spans="11:51" s="25" customFormat="1">
      <c r="K275" s="41"/>
      <c r="M275" s="41"/>
      <c r="O275" s="41"/>
      <c r="AO275" s="45"/>
      <c r="AP275" s="46"/>
      <c r="AT275" s="28"/>
      <c r="AX275" s="33"/>
      <c r="AY275" s="44"/>
    </row>
    <row r="276" spans="11:51" s="25" customFormat="1">
      <c r="K276" s="41"/>
      <c r="M276" s="41"/>
      <c r="O276" s="41"/>
      <c r="AO276" s="45"/>
      <c r="AP276" s="46"/>
      <c r="AT276" s="28"/>
      <c r="AX276" s="33"/>
      <c r="AY276" s="44"/>
    </row>
    <row r="277" spans="11:51" s="25" customFormat="1">
      <c r="K277" s="41"/>
      <c r="M277" s="41"/>
      <c r="O277" s="41"/>
      <c r="AO277" s="45"/>
      <c r="AP277" s="46"/>
      <c r="AT277" s="28"/>
      <c r="AX277" s="33"/>
      <c r="AY277" s="44"/>
    </row>
    <row r="278" spans="11:51" s="25" customFormat="1">
      <c r="K278" s="41"/>
      <c r="M278" s="41"/>
      <c r="O278" s="41"/>
      <c r="AO278" s="45"/>
      <c r="AP278" s="46"/>
      <c r="AT278" s="28"/>
      <c r="AX278" s="33"/>
      <c r="AY278" s="44"/>
    </row>
    <row r="279" spans="11:51" s="25" customFormat="1">
      <c r="K279" s="41"/>
      <c r="M279" s="41"/>
      <c r="O279" s="41"/>
      <c r="AO279" s="45"/>
      <c r="AP279" s="46"/>
      <c r="AT279" s="28"/>
      <c r="AX279" s="33"/>
      <c r="AY279" s="44"/>
    </row>
    <row r="280" spans="11:51" s="25" customFormat="1">
      <c r="K280" s="41"/>
      <c r="M280" s="41"/>
      <c r="O280" s="41"/>
      <c r="AO280" s="45"/>
      <c r="AP280" s="46"/>
      <c r="AT280" s="28"/>
      <c r="AX280" s="33"/>
      <c r="AY280" s="44"/>
    </row>
    <row r="281" spans="11:51" s="25" customFormat="1">
      <c r="K281" s="41"/>
      <c r="M281" s="41"/>
      <c r="O281" s="41"/>
      <c r="AO281" s="45"/>
      <c r="AP281" s="46"/>
      <c r="AT281" s="28"/>
      <c r="AX281" s="33"/>
      <c r="AY281" s="44"/>
    </row>
    <row r="282" spans="11:51" s="25" customFormat="1">
      <c r="K282" s="41"/>
      <c r="M282" s="41"/>
      <c r="O282" s="41"/>
      <c r="AO282" s="45"/>
      <c r="AP282" s="46"/>
      <c r="AT282" s="28"/>
      <c r="AX282" s="33"/>
      <c r="AY282" s="44"/>
    </row>
    <row r="283" spans="11:51" s="25" customFormat="1">
      <c r="K283" s="41"/>
      <c r="M283" s="41"/>
      <c r="O283" s="41"/>
      <c r="AO283" s="45"/>
      <c r="AP283" s="46"/>
      <c r="AT283" s="28"/>
      <c r="AX283" s="33"/>
      <c r="AY283" s="44"/>
    </row>
    <row r="284" spans="11:51" s="25" customFormat="1">
      <c r="K284" s="41"/>
      <c r="M284" s="41"/>
      <c r="O284" s="41"/>
      <c r="AO284" s="45"/>
      <c r="AP284" s="46"/>
      <c r="AT284" s="28"/>
      <c r="AX284" s="33"/>
      <c r="AY284" s="44"/>
    </row>
    <row r="285" spans="11:51" s="25" customFormat="1">
      <c r="K285" s="41"/>
      <c r="M285" s="41"/>
      <c r="O285" s="41"/>
      <c r="AO285" s="45"/>
      <c r="AP285" s="46"/>
      <c r="AT285" s="28"/>
      <c r="AX285" s="33"/>
      <c r="AY285" s="44"/>
    </row>
    <row r="286" spans="11:51" s="25" customFormat="1">
      <c r="K286" s="41"/>
      <c r="M286" s="41"/>
      <c r="O286" s="41"/>
      <c r="AO286" s="45"/>
      <c r="AP286" s="46"/>
      <c r="AT286" s="28"/>
      <c r="AX286" s="33"/>
      <c r="AY286" s="44"/>
    </row>
    <row r="287" spans="11:51" s="25" customFormat="1">
      <c r="K287" s="41"/>
      <c r="M287" s="41"/>
      <c r="O287" s="41"/>
      <c r="AO287" s="45"/>
      <c r="AP287" s="46"/>
      <c r="AT287" s="28"/>
      <c r="AX287" s="33"/>
      <c r="AY287" s="44"/>
    </row>
    <row r="288" spans="11:51" s="25" customFormat="1">
      <c r="K288" s="41"/>
      <c r="M288" s="41"/>
      <c r="O288" s="41"/>
      <c r="AO288" s="45"/>
      <c r="AP288" s="46"/>
      <c r="AT288" s="28"/>
      <c r="AX288" s="33"/>
      <c r="AY288" s="44"/>
    </row>
    <row r="289" spans="11:51" s="25" customFormat="1">
      <c r="K289" s="41"/>
      <c r="M289" s="41"/>
      <c r="O289" s="41"/>
      <c r="AO289" s="45"/>
      <c r="AP289" s="46"/>
      <c r="AT289" s="28"/>
      <c r="AX289" s="33"/>
      <c r="AY289" s="44"/>
    </row>
    <row r="290" spans="11:51" s="25" customFormat="1">
      <c r="K290" s="41"/>
      <c r="M290" s="41"/>
      <c r="O290" s="41"/>
      <c r="AO290" s="45"/>
      <c r="AP290" s="46"/>
      <c r="AT290" s="28"/>
      <c r="AX290" s="33"/>
      <c r="AY290" s="44"/>
    </row>
    <row r="291" spans="11:51" s="25" customFormat="1">
      <c r="K291" s="41"/>
      <c r="M291" s="41"/>
      <c r="O291" s="41"/>
      <c r="AO291" s="45"/>
      <c r="AP291" s="46"/>
      <c r="AT291" s="28"/>
      <c r="AX291" s="33"/>
      <c r="AY291" s="44"/>
    </row>
    <row r="292" spans="11:51" s="25" customFormat="1">
      <c r="K292" s="41"/>
      <c r="M292" s="41"/>
      <c r="O292" s="41"/>
      <c r="AO292" s="45"/>
      <c r="AP292" s="46"/>
      <c r="AT292" s="28"/>
      <c r="AX292" s="33"/>
      <c r="AY292" s="44"/>
    </row>
    <row r="293" spans="11:51" s="25" customFormat="1">
      <c r="K293" s="41"/>
      <c r="M293" s="41"/>
      <c r="O293" s="41"/>
      <c r="AO293" s="45"/>
      <c r="AP293" s="46"/>
      <c r="AT293" s="28"/>
      <c r="AX293" s="33"/>
      <c r="AY293" s="44"/>
    </row>
    <row r="294" spans="11:51" s="25" customFormat="1">
      <c r="K294" s="41"/>
      <c r="M294" s="41"/>
      <c r="O294" s="41"/>
      <c r="AO294" s="45"/>
      <c r="AP294" s="46"/>
      <c r="AT294" s="28"/>
      <c r="AX294" s="33"/>
      <c r="AY294" s="44"/>
    </row>
    <row r="295" spans="11:51" s="25" customFormat="1">
      <c r="K295" s="41"/>
      <c r="M295" s="41"/>
      <c r="O295" s="41"/>
      <c r="AO295" s="45"/>
      <c r="AP295" s="46"/>
      <c r="AT295" s="28"/>
      <c r="AX295" s="33"/>
      <c r="AY295" s="44"/>
    </row>
    <row r="296" spans="11:51" s="25" customFormat="1">
      <c r="K296" s="41"/>
      <c r="M296" s="41"/>
      <c r="O296" s="41"/>
      <c r="AO296" s="45"/>
      <c r="AP296" s="46"/>
      <c r="AT296" s="28"/>
      <c r="AX296" s="33"/>
      <c r="AY296" s="44"/>
    </row>
    <row r="297" spans="11:51" s="25" customFormat="1">
      <c r="K297" s="41"/>
      <c r="M297" s="41"/>
      <c r="O297" s="41"/>
      <c r="AO297" s="45"/>
      <c r="AP297" s="46"/>
      <c r="AT297" s="28"/>
      <c r="AX297" s="33"/>
      <c r="AY297" s="44"/>
    </row>
    <row r="298" spans="11:51" s="25" customFormat="1">
      <c r="K298" s="41"/>
      <c r="M298" s="41"/>
      <c r="O298" s="41"/>
      <c r="AO298" s="45"/>
      <c r="AP298" s="46"/>
      <c r="AT298" s="28"/>
      <c r="AX298" s="33"/>
      <c r="AY298" s="44"/>
    </row>
    <row r="299" spans="11:51" s="25" customFormat="1">
      <c r="K299" s="41"/>
      <c r="M299" s="41"/>
      <c r="O299" s="41"/>
      <c r="AO299" s="45"/>
      <c r="AP299" s="46"/>
      <c r="AT299" s="28"/>
      <c r="AX299" s="33"/>
      <c r="AY299" s="44"/>
    </row>
    <row r="300" spans="11:51" s="25" customFormat="1">
      <c r="K300" s="41"/>
      <c r="M300" s="41"/>
      <c r="O300" s="41"/>
      <c r="AO300" s="45"/>
      <c r="AP300" s="46"/>
      <c r="AT300" s="28"/>
      <c r="AX300" s="33"/>
      <c r="AY300" s="44"/>
    </row>
    <row r="301" spans="11:51" s="25" customFormat="1">
      <c r="K301" s="41"/>
      <c r="M301" s="41"/>
      <c r="O301" s="41"/>
      <c r="AO301" s="45"/>
      <c r="AP301" s="46"/>
      <c r="AT301" s="28"/>
      <c r="AX301" s="33"/>
      <c r="AY301" s="44"/>
    </row>
    <row r="302" spans="11:51" s="25" customFormat="1">
      <c r="K302" s="41"/>
      <c r="M302" s="41"/>
      <c r="O302" s="41"/>
      <c r="AO302" s="45"/>
      <c r="AP302" s="46"/>
      <c r="AT302" s="28"/>
      <c r="AX302" s="33"/>
      <c r="AY302" s="44"/>
    </row>
    <row r="303" spans="11:51" s="25" customFormat="1">
      <c r="K303" s="41"/>
      <c r="M303" s="41"/>
      <c r="O303" s="41"/>
      <c r="AO303" s="45"/>
      <c r="AP303" s="46"/>
      <c r="AT303" s="28"/>
      <c r="AX303" s="33"/>
      <c r="AY303" s="44"/>
    </row>
    <row r="304" spans="11:51" s="25" customFormat="1">
      <c r="K304" s="41"/>
      <c r="M304" s="41"/>
      <c r="O304" s="41"/>
      <c r="AO304" s="45"/>
      <c r="AP304" s="46"/>
      <c r="AT304" s="28"/>
      <c r="AX304" s="33"/>
      <c r="AY304" s="44"/>
    </row>
    <row r="305" spans="11:84" s="25" customFormat="1">
      <c r="K305" s="41"/>
      <c r="M305" s="41"/>
      <c r="O305" s="41"/>
      <c r="AO305" s="45"/>
      <c r="AP305" s="46"/>
      <c r="AT305" s="28"/>
      <c r="AX305" s="33"/>
      <c r="AY305" s="44"/>
    </row>
    <row r="306" spans="11:84" s="25" customFormat="1">
      <c r="K306" s="41"/>
      <c r="M306" s="41"/>
      <c r="O306" s="41"/>
      <c r="AO306" s="45"/>
      <c r="AP306" s="46"/>
      <c r="AT306" s="28"/>
      <c r="AX306" s="33"/>
      <c r="AY306" s="44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</row>
    <row r="307" spans="11:84" s="25" customFormat="1">
      <c r="K307" s="41"/>
      <c r="M307" s="41"/>
      <c r="O307" s="41"/>
      <c r="AO307" s="45"/>
      <c r="AP307" s="46"/>
      <c r="AT307" s="28"/>
      <c r="AX307" s="33"/>
      <c r="AY307" s="44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</row>
    <row r="308" spans="11:84" s="25" customFormat="1">
      <c r="K308" s="41"/>
      <c r="M308" s="41"/>
      <c r="O308" s="41"/>
      <c r="AO308" s="45"/>
      <c r="AP308" s="46"/>
      <c r="AT308" s="28"/>
      <c r="AX308" s="33"/>
      <c r="AY308" s="44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</row>
    <row r="309" spans="11:84" s="25" customFormat="1">
      <c r="K309" s="41"/>
      <c r="M309" s="41"/>
      <c r="O309" s="41"/>
      <c r="AO309" s="45"/>
      <c r="AP309" s="46"/>
      <c r="AT309" s="28"/>
      <c r="AX309" s="33"/>
      <c r="AY309" s="44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</row>
    <row r="310" spans="11:84" s="25" customFormat="1">
      <c r="K310" s="41"/>
      <c r="M310" s="41"/>
      <c r="O310" s="41"/>
      <c r="AO310" s="45"/>
      <c r="AP310" s="46"/>
      <c r="AT310" s="28"/>
      <c r="AX310" s="33"/>
      <c r="AY310" s="44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</row>
    <row r="311" spans="11:84" s="25" customFormat="1">
      <c r="K311" s="41"/>
      <c r="M311" s="41"/>
      <c r="O311" s="41"/>
      <c r="AO311" s="45"/>
      <c r="AP311" s="46"/>
      <c r="AT311" s="28"/>
      <c r="AX311" s="33"/>
      <c r="AY311" s="44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</row>
    <row r="312" spans="11:84" s="25" customFormat="1">
      <c r="K312" s="41"/>
      <c r="M312" s="41"/>
      <c r="O312" s="41"/>
      <c r="AO312" s="45"/>
      <c r="AP312" s="46"/>
      <c r="AT312" s="28"/>
      <c r="AX312" s="33"/>
      <c r="AY312" s="44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</row>
    <row r="313" spans="11:84" s="25" customFormat="1">
      <c r="K313" s="41"/>
      <c r="M313" s="41"/>
      <c r="O313" s="41"/>
      <c r="AO313" s="45"/>
      <c r="AP313" s="46"/>
      <c r="AT313" s="28"/>
      <c r="AX313" s="33"/>
      <c r="AY313" s="44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</row>
    <row r="314" spans="11:84" s="25" customFormat="1">
      <c r="K314" s="41"/>
      <c r="M314" s="41"/>
      <c r="O314" s="41"/>
      <c r="AO314" s="45"/>
      <c r="AP314" s="46"/>
      <c r="AT314" s="28"/>
      <c r="AX314" s="33"/>
      <c r="AY314" s="44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</row>
    <row r="315" spans="11:84" s="25" customFormat="1">
      <c r="K315" s="41"/>
      <c r="M315" s="41"/>
      <c r="O315" s="41"/>
      <c r="AO315" s="45"/>
      <c r="AP315" s="46"/>
      <c r="AT315" s="28"/>
      <c r="AX315" s="33"/>
      <c r="AY315" s="44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</row>
    <row r="316" spans="11:84" s="25" customFormat="1">
      <c r="K316" s="41"/>
      <c r="M316" s="41"/>
      <c r="O316" s="41"/>
      <c r="AO316" s="45"/>
      <c r="AP316" s="46"/>
      <c r="AT316" s="28"/>
      <c r="AX316" s="33"/>
      <c r="AY316" s="44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</row>
    <row r="317" spans="11:84" s="25" customFormat="1">
      <c r="K317" s="41"/>
      <c r="M317" s="41"/>
      <c r="O317" s="41"/>
      <c r="AO317" s="45"/>
      <c r="AP317" s="46"/>
      <c r="AT317" s="28"/>
      <c r="AX317" s="33"/>
      <c r="AY317" s="44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</row>
    <row r="318" spans="11:84" s="25" customFormat="1">
      <c r="K318" s="41"/>
      <c r="M318" s="41"/>
      <c r="O318" s="41"/>
      <c r="AO318" s="45"/>
      <c r="AP318" s="46"/>
      <c r="AT318" s="28"/>
      <c r="AX318" s="33"/>
      <c r="AY318" s="44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</row>
    <row r="319" spans="11:84" s="25" customFormat="1">
      <c r="K319" s="41"/>
      <c r="M319" s="41"/>
      <c r="O319" s="41"/>
      <c r="AO319" s="45"/>
      <c r="AP319" s="46"/>
      <c r="AT319" s="28"/>
      <c r="AX319" s="33"/>
      <c r="AY319" s="44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</row>
    <row r="320" spans="11:84" s="25" customFormat="1">
      <c r="K320" s="41"/>
      <c r="M320" s="41"/>
      <c r="O320" s="41"/>
      <c r="AO320" s="45"/>
      <c r="AP320" s="46"/>
      <c r="AT320" s="28"/>
      <c r="AX320" s="33"/>
      <c r="AY320" s="44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</row>
    <row r="321" spans="11:84" s="25" customFormat="1">
      <c r="K321" s="41"/>
      <c r="M321" s="41"/>
      <c r="O321" s="41"/>
      <c r="AO321" s="45"/>
      <c r="AP321" s="46"/>
      <c r="AT321" s="28"/>
      <c r="AX321" s="33"/>
      <c r="AY321" s="44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</row>
    <row r="322" spans="11:84" s="25" customFormat="1">
      <c r="K322" s="41"/>
      <c r="M322" s="41"/>
      <c r="O322" s="41"/>
      <c r="AO322" s="45"/>
      <c r="AP322" s="46"/>
      <c r="AT322" s="28"/>
      <c r="AX322" s="33"/>
      <c r="AY322" s="44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</row>
    <row r="323" spans="11:84" s="25" customFormat="1">
      <c r="K323" s="41"/>
      <c r="M323" s="41"/>
      <c r="O323" s="41"/>
      <c r="AO323" s="45"/>
      <c r="AP323" s="46"/>
      <c r="AT323" s="28"/>
      <c r="AX323" s="33"/>
      <c r="AY323" s="44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</row>
    <row r="324" spans="11:84" s="25" customFormat="1">
      <c r="K324" s="41"/>
      <c r="M324" s="41"/>
      <c r="O324" s="41"/>
      <c r="AO324" s="45"/>
      <c r="AP324" s="46"/>
      <c r="AT324" s="28"/>
      <c r="AX324" s="33"/>
      <c r="AY324" s="44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</row>
    <row r="325" spans="11:84" s="25" customFormat="1">
      <c r="K325" s="41"/>
      <c r="M325" s="41"/>
      <c r="O325" s="41"/>
      <c r="AO325" s="45"/>
      <c r="AP325" s="46"/>
      <c r="AT325" s="28"/>
      <c r="AX325" s="33"/>
      <c r="AY325" s="44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</row>
    <row r="326" spans="11:84" s="25" customFormat="1">
      <c r="K326" s="41"/>
      <c r="M326" s="41"/>
      <c r="O326" s="41"/>
      <c r="AO326" s="45"/>
      <c r="AP326" s="46"/>
      <c r="AT326" s="28"/>
      <c r="AX326" s="33"/>
      <c r="AY326" s="44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</row>
    <row r="327" spans="11:84" s="25" customFormat="1">
      <c r="K327" s="41"/>
      <c r="M327" s="41"/>
      <c r="O327" s="41"/>
      <c r="AO327" s="45"/>
      <c r="AP327" s="46"/>
      <c r="AT327" s="28"/>
      <c r="AX327" s="33"/>
      <c r="AY327" s="44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</row>
    <row r="328" spans="11:84" s="25" customFormat="1">
      <c r="K328" s="41"/>
      <c r="M328" s="41"/>
      <c r="O328" s="41"/>
      <c r="AO328" s="45"/>
      <c r="AP328" s="46"/>
      <c r="AT328" s="28"/>
      <c r="AX328" s="33"/>
      <c r="AY328" s="44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</row>
    <row r="329" spans="11:84" s="25" customFormat="1">
      <c r="K329" s="41"/>
      <c r="M329" s="41"/>
      <c r="O329" s="41"/>
      <c r="AO329" s="45"/>
      <c r="AP329" s="46"/>
      <c r="AT329" s="28"/>
      <c r="AX329" s="33"/>
      <c r="AY329" s="44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</row>
    <row r="330" spans="11:84" s="25" customFormat="1">
      <c r="K330" s="41"/>
      <c r="M330" s="41"/>
      <c r="O330" s="41"/>
      <c r="AO330" s="45"/>
      <c r="AP330" s="46"/>
      <c r="AT330" s="28"/>
      <c r="AX330" s="33"/>
      <c r="AY330" s="44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</row>
    <row r="331" spans="11:84" s="25" customFormat="1">
      <c r="K331" s="41"/>
      <c r="M331" s="41"/>
      <c r="O331" s="41"/>
      <c r="AO331" s="45"/>
      <c r="AP331" s="46"/>
      <c r="AT331" s="28"/>
      <c r="AX331" s="33"/>
      <c r="AY331" s="44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</row>
    <row r="332" spans="11:84" s="25" customFormat="1">
      <c r="K332" s="41"/>
      <c r="M332" s="41"/>
      <c r="O332" s="41"/>
      <c r="AO332" s="45"/>
      <c r="AP332" s="46"/>
      <c r="AT332" s="28"/>
      <c r="AX332" s="33"/>
      <c r="AY332" s="44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</row>
    <row r="333" spans="11:84" s="25" customFormat="1">
      <c r="K333" s="41"/>
      <c r="M333" s="41"/>
      <c r="O333" s="41"/>
      <c r="AO333" s="45"/>
      <c r="AP333" s="46"/>
      <c r="AT333" s="28"/>
      <c r="AX333" s="33"/>
      <c r="AY333" s="44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</row>
    <row r="334" spans="11:84" s="25" customFormat="1">
      <c r="K334" s="41"/>
      <c r="M334" s="41"/>
      <c r="O334" s="41"/>
      <c r="AO334" s="45"/>
      <c r="AP334" s="46"/>
      <c r="AT334" s="28"/>
      <c r="AX334" s="33"/>
      <c r="AY334" s="44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</row>
    <row r="335" spans="11:84" s="25" customFormat="1">
      <c r="K335" s="41"/>
      <c r="M335" s="41"/>
      <c r="O335" s="41"/>
      <c r="AO335" s="45"/>
      <c r="AP335" s="46"/>
      <c r="AT335" s="28"/>
      <c r="AX335" s="33"/>
      <c r="AY335" s="44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</row>
    <row r="336" spans="11:84" s="25" customFormat="1">
      <c r="K336" s="41"/>
      <c r="M336" s="41"/>
      <c r="O336" s="41"/>
      <c r="AO336" s="45"/>
      <c r="AP336" s="46"/>
      <c r="AT336" s="28"/>
      <c r="AX336" s="33"/>
      <c r="AY336" s="44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</row>
    <row r="337" spans="11:84" s="25" customFormat="1">
      <c r="K337" s="41"/>
      <c r="M337" s="41"/>
      <c r="O337" s="41"/>
      <c r="AO337" s="45"/>
      <c r="AP337" s="46"/>
      <c r="AT337" s="28"/>
      <c r="AX337" s="33"/>
      <c r="AY337" s="44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</row>
    <row r="338" spans="11:84" s="25" customFormat="1">
      <c r="K338" s="41"/>
      <c r="M338" s="41"/>
      <c r="O338" s="41"/>
      <c r="AO338" s="45"/>
      <c r="AP338" s="46"/>
      <c r="AT338" s="28"/>
      <c r="AX338" s="33"/>
      <c r="AY338" s="44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</row>
    <row r="339" spans="11:84" s="25" customFormat="1">
      <c r="K339" s="41"/>
      <c r="M339" s="41"/>
      <c r="O339" s="41"/>
      <c r="AO339" s="45"/>
      <c r="AP339" s="46"/>
      <c r="AT339" s="28"/>
      <c r="AX339" s="33"/>
      <c r="AY339" s="44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</row>
    <row r="340" spans="11:84" s="25" customFormat="1">
      <c r="K340" s="41"/>
      <c r="M340" s="41"/>
      <c r="O340" s="41"/>
      <c r="AO340" s="45"/>
      <c r="AP340" s="46"/>
      <c r="AT340" s="28"/>
      <c r="AX340" s="33"/>
      <c r="AY340" s="44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</row>
    <row r="341" spans="11:84" s="25" customFormat="1">
      <c r="K341" s="41"/>
      <c r="M341" s="41"/>
      <c r="O341" s="41"/>
      <c r="AO341" s="45"/>
      <c r="AP341" s="46"/>
      <c r="AT341" s="28"/>
      <c r="AX341" s="33"/>
      <c r="AY341" s="44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</row>
    <row r="342" spans="11:84" s="25" customFormat="1">
      <c r="K342" s="41"/>
      <c r="M342" s="41"/>
      <c r="O342" s="41"/>
      <c r="AO342" s="45"/>
      <c r="AP342" s="46"/>
      <c r="AT342" s="28"/>
      <c r="AX342" s="33"/>
      <c r="AY342" s="44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</row>
    <row r="343" spans="11:84" s="25" customFormat="1">
      <c r="K343" s="41"/>
      <c r="M343" s="41"/>
      <c r="O343" s="41"/>
      <c r="AO343" s="45"/>
      <c r="AP343" s="46"/>
      <c r="AT343" s="28"/>
      <c r="AX343" s="33"/>
      <c r="AY343" s="44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</row>
    <row r="344" spans="11:84" s="25" customFormat="1">
      <c r="K344" s="41"/>
      <c r="M344" s="41"/>
      <c r="O344" s="41"/>
      <c r="AO344" s="45"/>
      <c r="AP344" s="46"/>
      <c r="AT344" s="28"/>
      <c r="AX344" s="33"/>
      <c r="AY344" s="44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</row>
    <row r="345" spans="11:84" s="25" customFormat="1">
      <c r="K345" s="41"/>
      <c r="M345" s="41"/>
      <c r="O345" s="41"/>
      <c r="AO345" s="45"/>
      <c r="AP345" s="46"/>
      <c r="AT345" s="28"/>
      <c r="AX345" s="33"/>
      <c r="AY345" s="44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</row>
    <row r="346" spans="11:84" s="25" customFormat="1">
      <c r="K346" s="41"/>
      <c r="M346" s="41"/>
      <c r="O346" s="41"/>
      <c r="AO346" s="45"/>
      <c r="AP346" s="46"/>
      <c r="AT346" s="28"/>
      <c r="AX346" s="33"/>
      <c r="AY346" s="44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</row>
    <row r="347" spans="11:84" s="25" customFormat="1">
      <c r="K347" s="41"/>
      <c r="M347" s="41"/>
      <c r="O347" s="41"/>
      <c r="AO347" s="45"/>
      <c r="AP347" s="46"/>
      <c r="AT347" s="28"/>
      <c r="AX347" s="33"/>
      <c r="AY347" s="44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</row>
    <row r="348" spans="11:84" s="25" customFormat="1">
      <c r="K348" s="41"/>
      <c r="M348" s="41"/>
      <c r="O348" s="41"/>
      <c r="AO348" s="45"/>
      <c r="AP348" s="46"/>
      <c r="AT348" s="28"/>
      <c r="AX348" s="33"/>
      <c r="AY348" s="44"/>
      <c r="AZ348" s="31"/>
      <c r="BA348" s="31"/>
      <c r="BB348" s="31"/>
      <c r="BC348" s="31"/>
      <c r="BD348" s="31"/>
      <c r="BE348" s="31"/>
      <c r="BF348" s="31"/>
      <c r="BG348" s="31"/>
      <c r="BH348" s="31"/>
      <c r="BI348" s="31"/>
      <c r="BJ348" s="31"/>
      <c r="BK348" s="31"/>
      <c r="BL348" s="31"/>
      <c r="BM348" s="31"/>
      <c r="BN348" s="31"/>
      <c r="BO348" s="31"/>
      <c r="BP348" s="31"/>
      <c r="BQ348" s="31"/>
      <c r="BR348" s="31"/>
      <c r="BS348" s="31"/>
      <c r="BT348" s="31"/>
      <c r="BU348" s="31"/>
      <c r="BV348" s="31"/>
      <c r="BW348" s="31"/>
      <c r="BX348" s="31"/>
      <c r="BY348" s="31"/>
      <c r="BZ348" s="31"/>
      <c r="CA348" s="31"/>
      <c r="CB348" s="31"/>
      <c r="CC348" s="31"/>
      <c r="CD348" s="31"/>
      <c r="CE348" s="31"/>
      <c r="CF348" s="31"/>
    </row>
    <row r="349" spans="11:84" s="25" customFormat="1">
      <c r="K349" s="41"/>
      <c r="M349" s="41"/>
      <c r="O349" s="41"/>
      <c r="AO349" s="45"/>
      <c r="AP349" s="46"/>
      <c r="AT349" s="28"/>
      <c r="AX349" s="33"/>
      <c r="AY349" s="44"/>
      <c r="AZ349" s="31"/>
      <c r="BA349" s="31"/>
      <c r="BB349" s="31"/>
      <c r="BC349" s="31"/>
      <c r="BD349" s="31"/>
      <c r="BE349" s="31"/>
      <c r="BF349" s="31"/>
      <c r="BG349" s="31"/>
      <c r="BH349" s="31"/>
      <c r="BI349" s="31"/>
      <c r="BJ349" s="31"/>
      <c r="BK349" s="31"/>
      <c r="BL349" s="31"/>
      <c r="BM349" s="31"/>
      <c r="BN349" s="31"/>
      <c r="BO349" s="31"/>
      <c r="BP349" s="31"/>
      <c r="BQ349" s="31"/>
      <c r="BR349" s="31"/>
      <c r="BS349" s="31"/>
      <c r="BT349" s="31"/>
      <c r="BU349" s="31"/>
      <c r="BV349" s="31"/>
      <c r="BW349" s="31"/>
      <c r="BX349" s="31"/>
      <c r="BY349" s="31"/>
      <c r="BZ349" s="31"/>
      <c r="CA349" s="31"/>
      <c r="CB349" s="31"/>
      <c r="CC349" s="31"/>
      <c r="CD349" s="31"/>
      <c r="CE349" s="31"/>
      <c r="CF349" s="31"/>
    </row>
    <row r="350" spans="11:84" s="25" customFormat="1">
      <c r="K350" s="41"/>
      <c r="M350" s="41"/>
      <c r="O350" s="41"/>
      <c r="AO350" s="45"/>
      <c r="AP350" s="46"/>
      <c r="AT350" s="28"/>
      <c r="AX350" s="33"/>
      <c r="AY350" s="44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</row>
    <row r="351" spans="11:84" s="25" customFormat="1">
      <c r="K351" s="41"/>
      <c r="M351" s="41"/>
      <c r="O351" s="41"/>
      <c r="AO351" s="45"/>
      <c r="AP351" s="46"/>
      <c r="AT351" s="28"/>
      <c r="AX351" s="33"/>
      <c r="AY351" s="44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</row>
    <row r="352" spans="11:84" s="25" customFormat="1">
      <c r="K352" s="41"/>
      <c r="M352" s="41"/>
      <c r="O352" s="41"/>
      <c r="AO352" s="45"/>
      <c r="AP352" s="46"/>
      <c r="AT352" s="28"/>
      <c r="AX352" s="33"/>
      <c r="AY352" s="44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</row>
    <row r="353" spans="11:84" s="25" customFormat="1">
      <c r="K353" s="41"/>
      <c r="M353" s="41"/>
      <c r="O353" s="41"/>
      <c r="AO353" s="45"/>
      <c r="AP353" s="46"/>
      <c r="AT353" s="28"/>
      <c r="AX353" s="33"/>
      <c r="AY353" s="44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</row>
    <row r="354" spans="11:84" s="25" customFormat="1">
      <c r="K354" s="41"/>
      <c r="M354" s="41"/>
      <c r="O354" s="41"/>
      <c r="AO354" s="45"/>
      <c r="AP354" s="46"/>
      <c r="AT354" s="28"/>
      <c r="AX354" s="33"/>
      <c r="AY354" s="44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</row>
    <row r="355" spans="11:84" s="25" customFormat="1">
      <c r="K355" s="41"/>
      <c r="M355" s="41"/>
      <c r="O355" s="41"/>
      <c r="AO355" s="45"/>
      <c r="AP355" s="46"/>
      <c r="AT355" s="28"/>
      <c r="AX355" s="33"/>
      <c r="AY355" s="44"/>
      <c r="AZ355" s="31"/>
      <c r="BA355" s="31"/>
      <c r="BB355" s="31"/>
      <c r="BC355" s="31"/>
      <c r="BD355" s="31"/>
      <c r="BE355" s="31"/>
      <c r="BF355" s="31"/>
      <c r="BG355" s="31"/>
      <c r="BH355" s="31"/>
      <c r="BI355" s="31"/>
      <c r="BJ355" s="31"/>
      <c r="BK355" s="31"/>
      <c r="BL355" s="31"/>
      <c r="BM355" s="31"/>
      <c r="BN355" s="31"/>
      <c r="BO355" s="31"/>
      <c r="BP355" s="31"/>
      <c r="BQ355" s="31"/>
      <c r="BR355" s="31"/>
      <c r="BS355" s="31"/>
      <c r="BT355" s="31"/>
      <c r="BU355" s="31"/>
      <c r="BV355" s="31"/>
      <c r="BW355" s="31"/>
      <c r="BX355" s="31"/>
      <c r="BY355" s="31"/>
      <c r="BZ355" s="31"/>
      <c r="CA355" s="31"/>
      <c r="CB355" s="31"/>
      <c r="CC355" s="31"/>
      <c r="CD355" s="31"/>
      <c r="CE355" s="31"/>
      <c r="CF355" s="31"/>
    </row>
    <row r="356" spans="11:84" s="25" customFormat="1">
      <c r="K356" s="41"/>
      <c r="M356" s="41"/>
      <c r="O356" s="41"/>
      <c r="AO356" s="45"/>
      <c r="AP356" s="46"/>
      <c r="AT356" s="28"/>
      <c r="AX356" s="33"/>
      <c r="AY356" s="44"/>
      <c r="AZ356" s="31"/>
      <c r="BA356" s="31"/>
      <c r="BB356" s="31"/>
      <c r="BC356" s="31"/>
      <c r="BD356" s="31"/>
      <c r="BE356" s="31"/>
      <c r="BF356" s="31"/>
      <c r="BG356" s="31"/>
      <c r="BH356" s="31"/>
      <c r="BI356" s="31"/>
      <c r="BJ356" s="31"/>
      <c r="BK356" s="31"/>
      <c r="BL356" s="31"/>
      <c r="BM356" s="31"/>
      <c r="BN356" s="31"/>
      <c r="BO356" s="31"/>
      <c r="BP356" s="31"/>
      <c r="BQ356" s="31"/>
      <c r="BR356" s="31"/>
      <c r="BS356" s="31"/>
      <c r="BT356" s="31"/>
      <c r="BU356" s="31"/>
      <c r="BV356" s="31"/>
      <c r="BW356" s="31"/>
      <c r="BX356" s="31"/>
      <c r="BY356" s="31"/>
      <c r="BZ356" s="31"/>
      <c r="CA356" s="31"/>
      <c r="CB356" s="31"/>
      <c r="CC356" s="31"/>
      <c r="CD356" s="31"/>
      <c r="CE356" s="31"/>
      <c r="CF356" s="31"/>
    </row>
    <row r="357" spans="11:84" s="25" customFormat="1">
      <c r="K357" s="41"/>
      <c r="M357" s="41"/>
      <c r="O357" s="41"/>
      <c r="AO357" s="45"/>
      <c r="AP357" s="46"/>
      <c r="AT357" s="28"/>
      <c r="AX357" s="33"/>
      <c r="AY357" s="44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</row>
    <row r="358" spans="11:84" s="25" customFormat="1">
      <c r="K358" s="41"/>
      <c r="M358" s="41"/>
      <c r="O358" s="41"/>
      <c r="AO358" s="45"/>
      <c r="AP358" s="46"/>
      <c r="AT358" s="28"/>
      <c r="AX358" s="33"/>
      <c r="AY358" s="44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</row>
    <row r="359" spans="11:84" s="25" customFormat="1">
      <c r="K359" s="41"/>
      <c r="M359" s="41"/>
      <c r="O359" s="41"/>
      <c r="AO359" s="45"/>
      <c r="AP359" s="46"/>
      <c r="AT359" s="28"/>
      <c r="AX359" s="33"/>
      <c r="AY359" s="44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</row>
    <row r="360" spans="11:84" s="25" customFormat="1">
      <c r="K360" s="41"/>
      <c r="M360" s="41"/>
      <c r="O360" s="41"/>
      <c r="AO360" s="45"/>
      <c r="AP360" s="46"/>
      <c r="AT360" s="28"/>
      <c r="AX360" s="33"/>
      <c r="AY360" s="44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</row>
    <row r="361" spans="11:84" s="25" customFormat="1">
      <c r="K361" s="41"/>
      <c r="M361" s="41"/>
      <c r="O361" s="41"/>
      <c r="AO361" s="45"/>
      <c r="AP361" s="46"/>
      <c r="AT361" s="28"/>
      <c r="AX361" s="33"/>
      <c r="AY361" s="44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</row>
    <row r="362" spans="11:84" s="25" customFormat="1">
      <c r="K362" s="41"/>
      <c r="M362" s="41"/>
      <c r="O362" s="41"/>
      <c r="AO362" s="45"/>
      <c r="AP362" s="46"/>
      <c r="AT362" s="28"/>
      <c r="AX362" s="33"/>
      <c r="AY362" s="44"/>
      <c r="AZ362" s="31"/>
      <c r="BA362" s="31"/>
      <c r="BB362" s="31"/>
      <c r="BC362" s="31"/>
      <c r="BD362" s="31"/>
      <c r="BE362" s="31"/>
      <c r="BF362" s="31"/>
      <c r="BG362" s="31"/>
      <c r="BH362" s="31"/>
      <c r="BI362" s="31"/>
      <c r="BJ362" s="31"/>
      <c r="BK362" s="31"/>
      <c r="BL362" s="31"/>
      <c r="BM362" s="31"/>
      <c r="BN362" s="31"/>
      <c r="BO362" s="31"/>
      <c r="BP362" s="31"/>
      <c r="BQ362" s="31"/>
      <c r="BR362" s="31"/>
      <c r="BS362" s="31"/>
      <c r="BT362" s="31"/>
      <c r="BU362" s="31"/>
      <c r="BV362" s="31"/>
      <c r="BW362" s="31"/>
      <c r="BX362" s="31"/>
      <c r="BY362" s="31"/>
      <c r="BZ362" s="31"/>
      <c r="CA362" s="31"/>
      <c r="CB362" s="31"/>
      <c r="CC362" s="31"/>
      <c r="CD362" s="31"/>
      <c r="CE362" s="31"/>
      <c r="CF362" s="31"/>
    </row>
    <row r="363" spans="11:84" s="25" customFormat="1">
      <c r="K363" s="41"/>
      <c r="M363" s="41"/>
      <c r="O363" s="41"/>
      <c r="AO363" s="45"/>
      <c r="AP363" s="46"/>
      <c r="AT363" s="28"/>
      <c r="AX363" s="33"/>
      <c r="AY363" s="44"/>
      <c r="AZ363" s="31"/>
      <c r="BA363" s="31"/>
      <c r="BB363" s="31"/>
      <c r="BC363" s="31"/>
      <c r="BD363" s="31"/>
      <c r="BE363" s="31"/>
      <c r="BF363" s="31"/>
      <c r="BG363" s="31"/>
      <c r="BH363" s="31"/>
      <c r="BI363" s="31"/>
      <c r="BJ363" s="31"/>
      <c r="BK363" s="31"/>
      <c r="BL363" s="31"/>
      <c r="BM363" s="31"/>
      <c r="BN363" s="31"/>
      <c r="BO363" s="31"/>
      <c r="BP363" s="31"/>
      <c r="BQ363" s="31"/>
      <c r="BR363" s="31"/>
      <c r="BS363" s="31"/>
      <c r="BT363" s="31"/>
      <c r="BU363" s="31"/>
      <c r="BV363" s="31"/>
      <c r="BW363" s="31"/>
      <c r="BX363" s="31"/>
      <c r="BY363" s="31"/>
      <c r="BZ363" s="31"/>
      <c r="CA363" s="31"/>
      <c r="CB363" s="31"/>
      <c r="CC363" s="31"/>
      <c r="CD363" s="31"/>
      <c r="CE363" s="31"/>
      <c r="CF363" s="31"/>
    </row>
    <row r="364" spans="11:84" s="25" customFormat="1">
      <c r="K364" s="41"/>
      <c r="M364" s="41"/>
      <c r="O364" s="41"/>
      <c r="AO364" s="45"/>
      <c r="AP364" s="46"/>
      <c r="AT364" s="28"/>
      <c r="AX364" s="33"/>
      <c r="AY364" s="44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</row>
    <row r="365" spans="11:84" s="25" customFormat="1">
      <c r="K365" s="41"/>
      <c r="M365" s="41"/>
      <c r="O365" s="41"/>
      <c r="AO365" s="45"/>
      <c r="AP365" s="46"/>
      <c r="AT365" s="28"/>
      <c r="AX365" s="33"/>
      <c r="AY365" s="44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</row>
    <row r="366" spans="11:84" s="25" customFormat="1">
      <c r="K366" s="41"/>
      <c r="M366" s="41"/>
      <c r="O366" s="41"/>
      <c r="AO366" s="45"/>
      <c r="AP366" s="46"/>
      <c r="AT366" s="28"/>
      <c r="AX366" s="33"/>
      <c r="AY366" s="44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</row>
    <row r="367" spans="11:84" s="25" customFormat="1">
      <c r="K367" s="41"/>
      <c r="M367" s="41"/>
      <c r="O367" s="41"/>
      <c r="AO367" s="45"/>
      <c r="AP367" s="46"/>
      <c r="AT367" s="28"/>
      <c r="AX367" s="33"/>
      <c r="AY367" s="44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</row>
    <row r="368" spans="11:84" s="25" customFormat="1">
      <c r="K368" s="41"/>
      <c r="M368" s="41"/>
      <c r="O368" s="41"/>
      <c r="AO368" s="45"/>
      <c r="AP368" s="46"/>
      <c r="AT368" s="28"/>
      <c r="AX368" s="33"/>
      <c r="AY368" s="44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</row>
    <row r="369" spans="11:84" s="25" customFormat="1">
      <c r="K369" s="41"/>
      <c r="M369" s="41"/>
      <c r="O369" s="41"/>
      <c r="AO369" s="45"/>
      <c r="AP369" s="46"/>
      <c r="AT369" s="28"/>
      <c r="AX369" s="33"/>
      <c r="AY369" s="44"/>
      <c r="AZ369" s="31"/>
      <c r="BA369" s="31"/>
      <c r="BB369" s="31"/>
      <c r="BC369" s="31"/>
      <c r="BD369" s="31"/>
      <c r="BE369" s="31"/>
      <c r="BF369" s="31"/>
      <c r="BG369" s="31"/>
      <c r="BH369" s="31"/>
      <c r="BI369" s="31"/>
      <c r="BJ369" s="31"/>
      <c r="BK369" s="31"/>
      <c r="BL369" s="31"/>
      <c r="BM369" s="31"/>
      <c r="BN369" s="31"/>
      <c r="BO369" s="31"/>
      <c r="BP369" s="31"/>
      <c r="BQ369" s="31"/>
      <c r="BR369" s="31"/>
      <c r="BS369" s="31"/>
      <c r="BT369" s="31"/>
      <c r="BU369" s="31"/>
      <c r="BV369" s="31"/>
      <c r="BW369" s="31"/>
      <c r="BX369" s="31"/>
      <c r="BY369" s="31"/>
      <c r="BZ369" s="31"/>
      <c r="CA369" s="31"/>
      <c r="CB369" s="31"/>
      <c r="CC369" s="31"/>
      <c r="CD369" s="31"/>
      <c r="CE369" s="31"/>
      <c r="CF369" s="31"/>
    </row>
    <row r="370" spans="11:84" s="25" customFormat="1">
      <c r="K370" s="41"/>
      <c r="M370" s="41"/>
      <c r="O370" s="41"/>
      <c r="AO370" s="45"/>
      <c r="AP370" s="46"/>
      <c r="AT370" s="28"/>
      <c r="AX370" s="33"/>
      <c r="AY370" s="44"/>
      <c r="AZ370" s="31"/>
      <c r="BA370" s="31"/>
      <c r="BB370" s="31"/>
      <c r="BC370" s="31"/>
      <c r="BD370" s="31"/>
      <c r="BE370" s="31"/>
      <c r="BF370" s="31"/>
      <c r="BG370" s="31"/>
      <c r="BH370" s="31"/>
      <c r="BI370" s="31"/>
      <c r="BJ370" s="31"/>
      <c r="BK370" s="31"/>
      <c r="BL370" s="31"/>
      <c r="BM370" s="31"/>
      <c r="BN370" s="31"/>
      <c r="BO370" s="31"/>
      <c r="BP370" s="31"/>
      <c r="BQ370" s="31"/>
      <c r="BR370" s="31"/>
      <c r="BS370" s="31"/>
      <c r="BT370" s="31"/>
      <c r="BU370" s="31"/>
      <c r="BV370" s="31"/>
      <c r="BW370" s="31"/>
      <c r="BX370" s="31"/>
      <c r="BY370" s="31"/>
      <c r="BZ370" s="31"/>
      <c r="CA370" s="31"/>
      <c r="CB370" s="31"/>
      <c r="CC370" s="31"/>
      <c r="CD370" s="31"/>
      <c r="CE370" s="31"/>
      <c r="CF370" s="31"/>
    </row>
    <row r="371" spans="11:84" s="25" customFormat="1">
      <c r="K371" s="41"/>
      <c r="M371" s="41"/>
      <c r="O371" s="41"/>
      <c r="AO371" s="45"/>
      <c r="AP371" s="46"/>
      <c r="AT371" s="28"/>
      <c r="AX371" s="33"/>
      <c r="AY371" s="44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</row>
    <row r="372" spans="11:84" s="25" customFormat="1">
      <c r="K372" s="41"/>
      <c r="M372" s="41"/>
      <c r="O372" s="41"/>
      <c r="AO372" s="45"/>
      <c r="AP372" s="46"/>
      <c r="AT372" s="28"/>
      <c r="AX372" s="33"/>
      <c r="AY372" s="44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</row>
    <row r="373" spans="11:84" s="25" customFormat="1">
      <c r="K373" s="41"/>
      <c r="M373" s="41"/>
      <c r="O373" s="41"/>
      <c r="AO373" s="45"/>
      <c r="AP373" s="46"/>
      <c r="AT373" s="28"/>
      <c r="AX373" s="33"/>
      <c r="AY373" s="44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</row>
    <row r="374" spans="11:84" s="25" customFormat="1">
      <c r="K374" s="41"/>
      <c r="M374" s="41"/>
      <c r="O374" s="41"/>
      <c r="AO374" s="45"/>
      <c r="AP374" s="46"/>
      <c r="AT374" s="28"/>
      <c r="AX374" s="33"/>
      <c r="AY374" s="44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</row>
    <row r="375" spans="11:84" s="25" customFormat="1">
      <c r="K375" s="41"/>
      <c r="M375" s="41"/>
      <c r="O375" s="41"/>
      <c r="AO375" s="45"/>
      <c r="AP375" s="46"/>
      <c r="AT375" s="28"/>
      <c r="AX375" s="33"/>
      <c r="AY375" s="44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</row>
    <row r="376" spans="11:84" s="25" customFormat="1">
      <c r="K376" s="41"/>
      <c r="M376" s="41"/>
      <c r="O376" s="41"/>
      <c r="AO376" s="45"/>
      <c r="AP376" s="46"/>
      <c r="AT376" s="28"/>
      <c r="AX376" s="33"/>
      <c r="AY376" s="44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</row>
    <row r="377" spans="11:84" s="25" customFormat="1">
      <c r="K377" s="41"/>
      <c r="M377" s="41"/>
      <c r="O377" s="41"/>
      <c r="AO377" s="45"/>
      <c r="AP377" s="46"/>
      <c r="AT377" s="28"/>
      <c r="AX377" s="33"/>
      <c r="AY377" s="44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</row>
    <row r="378" spans="11:84" s="25" customFormat="1">
      <c r="K378" s="41"/>
      <c r="M378" s="41"/>
      <c r="O378" s="41"/>
      <c r="AO378" s="45"/>
      <c r="AP378" s="46"/>
      <c r="AT378" s="28"/>
      <c r="AX378" s="33"/>
      <c r="AY378" s="44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</row>
    <row r="379" spans="11:84" s="25" customFormat="1">
      <c r="K379" s="41"/>
      <c r="M379" s="41"/>
      <c r="O379" s="41"/>
      <c r="AO379" s="45"/>
      <c r="AP379" s="46"/>
      <c r="AT379" s="28"/>
      <c r="AX379" s="33"/>
      <c r="AY379" s="44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</row>
    <row r="380" spans="11:84" s="25" customFormat="1">
      <c r="K380" s="41"/>
      <c r="M380" s="41"/>
      <c r="O380" s="41"/>
      <c r="AO380" s="45"/>
      <c r="AP380" s="46"/>
      <c r="AT380" s="28"/>
      <c r="AX380" s="33"/>
      <c r="AY380" s="44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</row>
    <row r="381" spans="11:84" s="25" customFormat="1">
      <c r="K381" s="41"/>
      <c r="M381" s="41"/>
      <c r="O381" s="41"/>
      <c r="AO381" s="45"/>
      <c r="AP381" s="46"/>
      <c r="AT381" s="28"/>
      <c r="AX381" s="33"/>
      <c r="AY381" s="44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</row>
    <row r="382" spans="11:84" s="25" customFormat="1">
      <c r="K382" s="41"/>
      <c r="M382" s="41"/>
      <c r="O382" s="41"/>
      <c r="AO382" s="45"/>
      <c r="AP382" s="46"/>
      <c r="AT382" s="28"/>
      <c r="AX382" s="33"/>
      <c r="AY382" s="44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</row>
    <row r="383" spans="11:84" s="25" customFormat="1">
      <c r="K383" s="41"/>
      <c r="M383" s="41"/>
      <c r="O383" s="41"/>
      <c r="AO383" s="45"/>
      <c r="AP383" s="46"/>
      <c r="AT383" s="28"/>
      <c r="AX383" s="33"/>
      <c r="AY383" s="44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</row>
    <row r="384" spans="11:84" s="25" customFormat="1">
      <c r="K384" s="41"/>
      <c r="M384" s="41"/>
      <c r="O384" s="41"/>
      <c r="AO384" s="45"/>
      <c r="AP384" s="46"/>
      <c r="AT384" s="28"/>
      <c r="AX384" s="33"/>
      <c r="AY384" s="44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</row>
    <row r="385" spans="11:84" s="25" customFormat="1">
      <c r="K385" s="41"/>
      <c r="M385" s="41"/>
      <c r="O385" s="41"/>
      <c r="AO385" s="45"/>
      <c r="AP385" s="46"/>
      <c r="AT385" s="28"/>
      <c r="AX385" s="33"/>
      <c r="AY385" s="44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</row>
    <row r="386" spans="11:84" s="25" customFormat="1">
      <c r="K386" s="41"/>
      <c r="M386" s="41"/>
      <c r="O386" s="41"/>
      <c r="AO386" s="45"/>
      <c r="AP386" s="46"/>
      <c r="AT386" s="28"/>
      <c r="AX386" s="33"/>
      <c r="AY386" s="44"/>
      <c r="AZ386" s="31"/>
      <c r="BA386" s="31"/>
      <c r="BB386" s="31"/>
      <c r="BC386" s="31"/>
      <c r="BD386" s="31"/>
      <c r="BE386" s="31"/>
      <c r="BF386" s="31"/>
      <c r="BG386" s="31"/>
      <c r="BH386" s="31"/>
      <c r="BI386" s="31"/>
      <c r="BJ386" s="31"/>
      <c r="BK386" s="31"/>
      <c r="BL386" s="31"/>
      <c r="BM386" s="31"/>
      <c r="BN386" s="31"/>
      <c r="BO386" s="31"/>
      <c r="BP386" s="31"/>
      <c r="BQ386" s="31"/>
      <c r="BR386" s="31"/>
      <c r="BS386" s="31"/>
      <c r="BT386" s="31"/>
      <c r="BU386" s="31"/>
      <c r="BV386" s="31"/>
      <c r="BW386" s="31"/>
      <c r="BX386" s="31"/>
      <c r="BY386" s="31"/>
      <c r="BZ386" s="31"/>
      <c r="CA386" s="31"/>
      <c r="CB386" s="31"/>
      <c r="CC386" s="31"/>
      <c r="CD386" s="31"/>
      <c r="CE386" s="31"/>
      <c r="CF386" s="31"/>
    </row>
    <row r="387" spans="11:84" s="25" customFormat="1">
      <c r="K387" s="41"/>
      <c r="M387" s="41"/>
      <c r="O387" s="41"/>
      <c r="AO387" s="45"/>
      <c r="AP387" s="46"/>
      <c r="AT387" s="28"/>
      <c r="AX387" s="33"/>
      <c r="AY387" s="44"/>
      <c r="AZ387" s="31"/>
      <c r="BA387" s="31"/>
      <c r="BB387" s="31"/>
      <c r="BC387" s="31"/>
      <c r="BD387" s="31"/>
      <c r="BE387" s="31"/>
      <c r="BF387" s="31"/>
      <c r="BG387" s="31"/>
      <c r="BH387" s="31"/>
      <c r="BI387" s="31"/>
      <c r="BJ387" s="31"/>
      <c r="BK387" s="31"/>
      <c r="BL387" s="31"/>
      <c r="BM387" s="31"/>
      <c r="BN387" s="31"/>
      <c r="BO387" s="31"/>
      <c r="BP387" s="31"/>
      <c r="BQ387" s="31"/>
      <c r="BR387" s="31"/>
      <c r="BS387" s="31"/>
      <c r="BT387" s="31"/>
      <c r="BU387" s="31"/>
      <c r="BV387" s="31"/>
      <c r="BW387" s="31"/>
      <c r="BX387" s="31"/>
      <c r="BY387" s="31"/>
      <c r="BZ387" s="31"/>
      <c r="CA387" s="31"/>
      <c r="CB387" s="31"/>
      <c r="CC387" s="31"/>
      <c r="CD387" s="31"/>
      <c r="CE387" s="31"/>
      <c r="CF387" s="31"/>
    </row>
    <row r="388" spans="11:84" s="25" customFormat="1">
      <c r="K388" s="41"/>
      <c r="M388" s="41"/>
      <c r="O388" s="41"/>
      <c r="AO388" s="45"/>
      <c r="AP388" s="46"/>
      <c r="AT388" s="28"/>
      <c r="AX388" s="33"/>
      <c r="AY388" s="44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</row>
    <row r="389" spans="11:84" s="25" customFormat="1">
      <c r="K389" s="41"/>
      <c r="M389" s="41"/>
      <c r="O389" s="41"/>
      <c r="AO389" s="45"/>
      <c r="AP389" s="46"/>
      <c r="AT389" s="28"/>
      <c r="AX389" s="33"/>
      <c r="AY389" s="44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</row>
    <row r="390" spans="11:84" s="25" customFormat="1">
      <c r="K390" s="41"/>
      <c r="M390" s="41"/>
      <c r="O390" s="41"/>
      <c r="AO390" s="45"/>
      <c r="AP390" s="46"/>
      <c r="AT390" s="28"/>
      <c r="AX390" s="33"/>
      <c r="AY390" s="44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</row>
    <row r="391" spans="11:84" s="25" customFormat="1">
      <c r="K391" s="41"/>
      <c r="M391" s="41"/>
      <c r="O391" s="41"/>
      <c r="AO391" s="45"/>
      <c r="AP391" s="46"/>
      <c r="AT391" s="28"/>
      <c r="AX391" s="33"/>
      <c r="AY391" s="44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</row>
    <row r="392" spans="11:84" s="25" customFormat="1">
      <c r="K392" s="41"/>
      <c r="M392" s="41"/>
      <c r="O392" s="41"/>
      <c r="AO392" s="45"/>
      <c r="AP392" s="46"/>
      <c r="AT392" s="28"/>
      <c r="AX392" s="33"/>
      <c r="AY392" s="44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</row>
    <row r="393" spans="11:84" s="25" customFormat="1">
      <c r="K393" s="41"/>
      <c r="M393" s="41"/>
      <c r="O393" s="41"/>
      <c r="AO393" s="45"/>
      <c r="AP393" s="46"/>
      <c r="AT393" s="28"/>
      <c r="AX393" s="33"/>
      <c r="AY393" s="44"/>
      <c r="AZ393" s="31"/>
      <c r="BA393" s="31"/>
      <c r="BB393" s="31"/>
      <c r="BC393" s="31"/>
      <c r="BD393" s="31"/>
      <c r="BE393" s="31"/>
      <c r="BF393" s="31"/>
      <c r="BG393" s="31"/>
      <c r="BH393" s="31"/>
      <c r="BI393" s="31"/>
      <c r="BJ393" s="31"/>
      <c r="BK393" s="31"/>
      <c r="BL393" s="31"/>
      <c r="BM393" s="31"/>
      <c r="BN393" s="31"/>
      <c r="BO393" s="31"/>
      <c r="BP393" s="31"/>
      <c r="BQ393" s="31"/>
      <c r="BR393" s="31"/>
      <c r="BS393" s="31"/>
      <c r="BT393" s="31"/>
      <c r="BU393" s="31"/>
      <c r="BV393" s="31"/>
      <c r="BW393" s="31"/>
      <c r="BX393" s="31"/>
      <c r="BY393" s="31"/>
      <c r="BZ393" s="31"/>
      <c r="CA393" s="31"/>
      <c r="CB393" s="31"/>
      <c r="CC393" s="31"/>
      <c r="CD393" s="31"/>
      <c r="CE393" s="31"/>
      <c r="CF393" s="31"/>
    </row>
    <row r="394" spans="11:84" s="25" customFormat="1">
      <c r="K394" s="41"/>
      <c r="M394" s="41"/>
      <c r="O394" s="41"/>
      <c r="AO394" s="45"/>
      <c r="AP394" s="46"/>
      <c r="AT394" s="28"/>
      <c r="AX394" s="33"/>
      <c r="AY394" s="44"/>
      <c r="AZ394" s="31"/>
      <c r="BA394" s="31"/>
      <c r="BB394" s="31"/>
      <c r="BC394" s="31"/>
      <c r="BD394" s="31"/>
      <c r="BE394" s="31"/>
      <c r="BF394" s="31"/>
      <c r="BG394" s="31"/>
      <c r="BH394" s="31"/>
      <c r="BI394" s="31"/>
      <c r="BJ394" s="31"/>
      <c r="BK394" s="31"/>
      <c r="BL394" s="31"/>
      <c r="BM394" s="31"/>
      <c r="BN394" s="31"/>
      <c r="BO394" s="31"/>
      <c r="BP394" s="31"/>
      <c r="BQ394" s="31"/>
      <c r="BR394" s="31"/>
      <c r="BS394" s="31"/>
      <c r="BT394" s="31"/>
      <c r="BU394" s="31"/>
      <c r="BV394" s="31"/>
      <c r="BW394" s="31"/>
      <c r="BX394" s="31"/>
      <c r="BY394" s="31"/>
      <c r="BZ394" s="31"/>
      <c r="CA394" s="31"/>
      <c r="CB394" s="31"/>
      <c r="CC394" s="31"/>
      <c r="CD394" s="31"/>
      <c r="CE394" s="31"/>
      <c r="CF394" s="31"/>
    </row>
    <row r="395" spans="11:84" s="25" customFormat="1">
      <c r="K395" s="41"/>
      <c r="M395" s="41"/>
      <c r="O395" s="41"/>
      <c r="AO395" s="45"/>
      <c r="AP395" s="46"/>
      <c r="AT395" s="28"/>
      <c r="AX395" s="33"/>
      <c r="AY395" s="44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</row>
    <row r="396" spans="11:84" s="25" customFormat="1">
      <c r="K396" s="41"/>
      <c r="M396" s="41"/>
      <c r="O396" s="41"/>
      <c r="AO396" s="45"/>
      <c r="AP396" s="46"/>
      <c r="AT396" s="28"/>
      <c r="AX396" s="33"/>
      <c r="AY396" s="44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</row>
    <row r="397" spans="11:84" s="25" customFormat="1">
      <c r="K397" s="41"/>
      <c r="M397" s="41"/>
      <c r="O397" s="41"/>
      <c r="AO397" s="45"/>
      <c r="AP397" s="46"/>
      <c r="AT397" s="28"/>
      <c r="AX397" s="33"/>
      <c r="AY397" s="44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</row>
    <row r="398" spans="11:84" s="25" customFormat="1">
      <c r="K398" s="41"/>
      <c r="M398" s="41"/>
      <c r="O398" s="41"/>
      <c r="AO398" s="45"/>
      <c r="AP398" s="46"/>
      <c r="AT398" s="28"/>
      <c r="AX398" s="33"/>
      <c r="AY398" s="44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</row>
    <row r="399" spans="11:84" s="25" customFormat="1">
      <c r="K399" s="41"/>
      <c r="M399" s="41"/>
      <c r="O399" s="41"/>
      <c r="AO399" s="45"/>
      <c r="AP399" s="46"/>
      <c r="AT399" s="28"/>
      <c r="AX399" s="33"/>
      <c r="AY399" s="44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</row>
    <row r="400" spans="11:84" s="25" customFormat="1">
      <c r="K400" s="41"/>
      <c r="M400" s="41"/>
      <c r="O400" s="41"/>
      <c r="AO400" s="45"/>
      <c r="AP400" s="46"/>
      <c r="AT400" s="28"/>
      <c r="AX400" s="33"/>
      <c r="AY400" s="44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</row>
    <row r="401" spans="11:84" s="25" customFormat="1">
      <c r="K401" s="41"/>
      <c r="M401" s="41"/>
      <c r="O401" s="41"/>
      <c r="AO401" s="45"/>
      <c r="AP401" s="46"/>
      <c r="AT401" s="28"/>
      <c r="AX401" s="33"/>
      <c r="AY401" s="44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</row>
    <row r="402" spans="11:84" s="25" customFormat="1">
      <c r="K402" s="41"/>
      <c r="M402" s="41"/>
      <c r="O402" s="41"/>
      <c r="AO402" s="45"/>
      <c r="AP402" s="46"/>
      <c r="AT402" s="28"/>
      <c r="AX402" s="33"/>
      <c r="AY402" s="44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</row>
    <row r="403" spans="11:84" s="25" customFormat="1">
      <c r="K403" s="41"/>
      <c r="M403" s="41"/>
      <c r="O403" s="41"/>
      <c r="AO403" s="45"/>
      <c r="AP403" s="46"/>
      <c r="AT403" s="28"/>
      <c r="AX403" s="33"/>
      <c r="AY403" s="44"/>
      <c r="AZ403" s="31"/>
      <c r="BA403" s="31"/>
      <c r="BB403" s="31"/>
      <c r="BC403" s="31"/>
      <c r="BD403" s="31"/>
      <c r="BE403" s="31"/>
      <c r="BF403" s="31"/>
      <c r="BG403" s="31"/>
      <c r="BH403" s="31"/>
      <c r="BI403" s="31"/>
      <c r="BJ403" s="31"/>
      <c r="BK403" s="31"/>
      <c r="BL403" s="31"/>
      <c r="BM403" s="31"/>
      <c r="BN403" s="31"/>
      <c r="BO403" s="31"/>
      <c r="BP403" s="31"/>
      <c r="BQ403" s="31"/>
      <c r="BR403" s="31"/>
      <c r="BS403" s="31"/>
      <c r="BT403" s="31"/>
      <c r="BU403" s="31"/>
      <c r="BV403" s="31"/>
      <c r="BW403" s="31"/>
      <c r="BX403" s="31"/>
      <c r="BY403" s="31"/>
      <c r="BZ403" s="31"/>
      <c r="CA403" s="31"/>
      <c r="CB403" s="31"/>
      <c r="CC403" s="31"/>
      <c r="CD403" s="31"/>
      <c r="CE403" s="31"/>
      <c r="CF403" s="31"/>
    </row>
    <row r="404" spans="11:84" s="25" customFormat="1">
      <c r="K404" s="41"/>
      <c r="M404" s="41"/>
      <c r="O404" s="41"/>
      <c r="AO404" s="45"/>
      <c r="AP404" s="46"/>
      <c r="AT404" s="28"/>
      <c r="AX404" s="33"/>
      <c r="AY404" s="44"/>
      <c r="AZ404" s="31"/>
      <c r="BA404" s="31"/>
      <c r="BB404" s="31"/>
      <c r="BC404" s="31"/>
      <c r="BD404" s="31"/>
      <c r="BE404" s="31"/>
      <c r="BF404" s="31"/>
      <c r="BG404" s="31"/>
      <c r="BH404" s="31"/>
      <c r="BI404" s="31"/>
      <c r="BJ404" s="31"/>
      <c r="BK404" s="31"/>
      <c r="BL404" s="31"/>
      <c r="BM404" s="31"/>
      <c r="BN404" s="31"/>
      <c r="BO404" s="31"/>
      <c r="BP404" s="31"/>
      <c r="BQ404" s="31"/>
      <c r="BR404" s="31"/>
      <c r="BS404" s="31"/>
      <c r="BT404" s="31"/>
      <c r="BU404" s="31"/>
      <c r="BV404" s="31"/>
      <c r="BW404" s="31"/>
      <c r="BX404" s="31"/>
      <c r="BY404" s="31"/>
      <c r="BZ404" s="31"/>
      <c r="CA404" s="31"/>
      <c r="CB404" s="31"/>
      <c r="CC404" s="31"/>
      <c r="CD404" s="31"/>
      <c r="CE404" s="31"/>
      <c r="CF404" s="31"/>
    </row>
    <row r="405" spans="11:84" s="25" customFormat="1">
      <c r="K405" s="41"/>
      <c r="M405" s="41"/>
      <c r="O405" s="41"/>
      <c r="AO405" s="45"/>
      <c r="AP405" s="46"/>
      <c r="AT405" s="28"/>
      <c r="AX405" s="33"/>
      <c r="AY405" s="44"/>
      <c r="AZ405" s="31"/>
      <c r="BA405" s="31"/>
      <c r="BB405" s="31"/>
      <c r="BC405" s="31"/>
      <c r="BD405" s="31"/>
      <c r="BE405" s="31"/>
      <c r="BF405" s="31"/>
      <c r="BG405" s="31"/>
      <c r="BH405" s="31"/>
      <c r="BI405" s="31"/>
      <c r="BJ405" s="31"/>
      <c r="BK405" s="31"/>
      <c r="BL405" s="31"/>
      <c r="BM405" s="31"/>
      <c r="BN405" s="31"/>
      <c r="BO405" s="31"/>
      <c r="BP405" s="31"/>
      <c r="BQ405" s="31"/>
      <c r="BR405" s="31"/>
      <c r="BS405" s="31"/>
      <c r="BT405" s="31"/>
      <c r="BU405" s="31"/>
      <c r="BV405" s="31"/>
      <c r="BW405" s="31"/>
      <c r="BX405" s="31"/>
      <c r="BY405" s="31"/>
      <c r="BZ405" s="31"/>
      <c r="CA405" s="31"/>
      <c r="CB405" s="31"/>
      <c r="CC405" s="31"/>
      <c r="CD405" s="31"/>
      <c r="CE405" s="31"/>
      <c r="CF405" s="31"/>
    </row>
    <row r="406" spans="11:84" s="25" customFormat="1">
      <c r="K406" s="41"/>
      <c r="M406" s="41"/>
      <c r="O406" s="41"/>
      <c r="AO406" s="45"/>
      <c r="AP406" s="46"/>
      <c r="AT406" s="28"/>
      <c r="AX406" s="33"/>
      <c r="AY406" s="44"/>
      <c r="AZ406" s="31"/>
      <c r="BA406" s="31"/>
      <c r="BB406" s="31"/>
      <c r="BC406" s="31"/>
      <c r="BD406" s="31"/>
      <c r="BE406" s="31"/>
      <c r="BF406" s="31"/>
      <c r="BG406" s="31"/>
      <c r="BH406" s="31"/>
      <c r="BI406" s="31"/>
      <c r="BJ406" s="31"/>
      <c r="BK406" s="31"/>
      <c r="BL406" s="31"/>
      <c r="BM406" s="31"/>
      <c r="BN406" s="31"/>
      <c r="BO406" s="31"/>
      <c r="BP406" s="31"/>
      <c r="BQ406" s="31"/>
      <c r="BR406" s="31"/>
      <c r="BS406" s="31"/>
      <c r="BT406" s="31"/>
      <c r="BU406" s="31"/>
      <c r="BV406" s="31"/>
      <c r="BW406" s="31"/>
      <c r="BX406" s="31"/>
      <c r="BY406" s="31"/>
      <c r="BZ406" s="31"/>
      <c r="CA406" s="31"/>
      <c r="CB406" s="31"/>
      <c r="CC406" s="31"/>
      <c r="CD406" s="31"/>
      <c r="CE406" s="31"/>
      <c r="CF406" s="31"/>
    </row>
    <row r="407" spans="11:84" s="25" customFormat="1">
      <c r="K407" s="41"/>
      <c r="M407" s="41"/>
      <c r="O407" s="41"/>
      <c r="AO407" s="45"/>
      <c r="AP407" s="46"/>
      <c r="AT407" s="28"/>
      <c r="AX407" s="33"/>
      <c r="AY407" s="44"/>
      <c r="AZ407" s="31"/>
      <c r="BA407" s="31"/>
      <c r="BB407" s="31"/>
      <c r="BC407" s="31"/>
      <c r="BD407" s="31"/>
      <c r="BE407" s="31"/>
      <c r="BF407" s="31"/>
      <c r="BG407" s="31"/>
      <c r="BH407" s="31"/>
      <c r="BI407" s="31"/>
      <c r="BJ407" s="31"/>
      <c r="BK407" s="31"/>
      <c r="BL407" s="31"/>
      <c r="BM407" s="31"/>
      <c r="BN407" s="31"/>
      <c r="BO407" s="31"/>
      <c r="BP407" s="31"/>
      <c r="BQ407" s="31"/>
      <c r="BR407" s="31"/>
      <c r="BS407" s="31"/>
      <c r="BT407" s="31"/>
      <c r="BU407" s="31"/>
      <c r="BV407" s="31"/>
      <c r="BW407" s="31"/>
      <c r="BX407" s="31"/>
      <c r="BY407" s="31"/>
      <c r="BZ407" s="31"/>
      <c r="CA407" s="31"/>
      <c r="CB407" s="31"/>
      <c r="CC407" s="31"/>
      <c r="CD407" s="31"/>
      <c r="CE407" s="31"/>
      <c r="CF407" s="31"/>
    </row>
    <row r="408" spans="11:84" s="25" customFormat="1">
      <c r="K408" s="41"/>
      <c r="M408" s="41"/>
      <c r="O408" s="41"/>
      <c r="AO408" s="45"/>
      <c r="AP408" s="46"/>
      <c r="AT408" s="28"/>
      <c r="AX408" s="33"/>
      <c r="AY408" s="44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</row>
    <row r="409" spans="11:84" s="25" customFormat="1">
      <c r="K409" s="41"/>
      <c r="M409" s="41"/>
      <c r="O409" s="41"/>
      <c r="AO409" s="45"/>
      <c r="AP409" s="46"/>
      <c r="AT409" s="28"/>
      <c r="AX409" s="33"/>
      <c r="AY409" s="44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</row>
    <row r="410" spans="11:84" s="25" customFormat="1">
      <c r="K410" s="41"/>
      <c r="M410" s="41"/>
      <c r="O410" s="41"/>
      <c r="AO410" s="45"/>
      <c r="AP410" s="46"/>
      <c r="AT410" s="28"/>
      <c r="AX410" s="33"/>
      <c r="AY410" s="44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</row>
    <row r="411" spans="11:84" s="25" customFormat="1">
      <c r="K411" s="41"/>
      <c r="M411" s="41"/>
      <c r="O411" s="41"/>
      <c r="AO411" s="45"/>
      <c r="AP411" s="46"/>
      <c r="AT411" s="28"/>
      <c r="AX411" s="33"/>
      <c r="AY411" s="44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</row>
    <row r="412" spans="11:84" s="25" customFormat="1">
      <c r="K412" s="41"/>
      <c r="M412" s="41"/>
      <c r="O412" s="41"/>
      <c r="AO412" s="45"/>
      <c r="AP412" s="46"/>
      <c r="AT412" s="28"/>
      <c r="AX412" s="33"/>
      <c r="AY412" s="44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</row>
    <row r="413" spans="11:84" s="25" customFormat="1">
      <c r="K413" s="41"/>
      <c r="M413" s="41"/>
      <c r="O413" s="41"/>
      <c r="AO413" s="45"/>
      <c r="AP413" s="46"/>
      <c r="AT413" s="28"/>
      <c r="AX413" s="33"/>
      <c r="AY413" s="44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</row>
    <row r="414" spans="11:84" s="25" customFormat="1">
      <c r="K414" s="41"/>
      <c r="M414" s="41"/>
      <c r="O414" s="41"/>
      <c r="AO414" s="45"/>
      <c r="AP414" s="46"/>
      <c r="AT414" s="28"/>
      <c r="AX414" s="33"/>
      <c r="AY414" s="44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</row>
    <row r="415" spans="11:84" s="25" customFormat="1">
      <c r="K415" s="41"/>
      <c r="M415" s="41"/>
      <c r="O415" s="41"/>
      <c r="AO415" s="45"/>
      <c r="AP415" s="46"/>
      <c r="AT415" s="28"/>
      <c r="AX415" s="33"/>
      <c r="AY415" s="44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</row>
    <row r="416" spans="11:84" s="25" customFormat="1">
      <c r="K416" s="41"/>
      <c r="M416" s="41"/>
      <c r="O416" s="41"/>
      <c r="AO416" s="45"/>
      <c r="AP416" s="46"/>
      <c r="AT416" s="28"/>
      <c r="AX416" s="33"/>
      <c r="AY416" s="44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</row>
    <row r="417" spans="11:84" s="25" customFormat="1">
      <c r="K417" s="41"/>
      <c r="M417" s="41"/>
      <c r="O417" s="41"/>
      <c r="AO417" s="45"/>
      <c r="AP417" s="46"/>
      <c r="AT417" s="28"/>
      <c r="AX417" s="33"/>
      <c r="AY417" s="44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</row>
    <row r="418" spans="11:84" s="25" customFormat="1">
      <c r="K418" s="41"/>
      <c r="M418" s="41"/>
      <c r="O418" s="41"/>
      <c r="AO418" s="45"/>
      <c r="AP418" s="46"/>
      <c r="AT418" s="28"/>
      <c r="AX418" s="33"/>
      <c r="AY418" s="44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</row>
    <row r="419" spans="11:84" s="25" customFormat="1">
      <c r="K419" s="41"/>
      <c r="M419" s="41"/>
      <c r="O419" s="41"/>
      <c r="AO419" s="45"/>
      <c r="AP419" s="46"/>
      <c r="AT419" s="28"/>
      <c r="AX419" s="33"/>
      <c r="AY419" s="44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</row>
    <row r="420" spans="11:84" s="25" customFormat="1">
      <c r="K420" s="29"/>
      <c r="L420" s="27"/>
      <c r="M420" s="29"/>
      <c r="N420" s="27"/>
      <c r="O420" s="29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  <c r="AE420" s="27"/>
      <c r="AF420" s="27"/>
      <c r="AG420" s="27"/>
      <c r="AH420" s="27"/>
      <c r="AI420" s="27"/>
      <c r="AJ420" s="27"/>
      <c r="AK420" s="27"/>
      <c r="AL420" s="27"/>
      <c r="AO420" s="47"/>
      <c r="AP420" s="48"/>
      <c r="AT420" s="49"/>
      <c r="AX420" s="50"/>
      <c r="AY420" s="44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</row>
    <row r="421" spans="11:84" s="25" customFormat="1">
      <c r="K421" s="29"/>
      <c r="L421" s="27"/>
      <c r="M421" s="29"/>
      <c r="N421" s="27"/>
      <c r="O421" s="29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O421" s="47"/>
      <c r="AP421" s="48"/>
      <c r="AT421" s="49"/>
      <c r="AX421" s="50"/>
      <c r="AY421" s="44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</row>
    <row r="422" spans="11:84" s="25" customFormat="1">
      <c r="K422" s="29"/>
      <c r="L422" s="27"/>
      <c r="M422" s="29"/>
      <c r="N422" s="27"/>
      <c r="O422" s="29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O422" s="47"/>
      <c r="AP422" s="48"/>
      <c r="AT422" s="49"/>
      <c r="AX422" s="50"/>
      <c r="AY422" s="44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</row>
    <row r="423" spans="11:84" s="25" customFormat="1">
      <c r="K423" s="29"/>
      <c r="L423" s="27"/>
      <c r="M423" s="29"/>
      <c r="N423" s="27"/>
      <c r="O423" s="29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O423" s="47"/>
      <c r="AP423" s="48"/>
      <c r="AT423" s="49"/>
      <c r="AX423" s="50"/>
      <c r="AY423" s="44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</row>
    <row r="424" spans="11:84" s="25" customFormat="1">
      <c r="K424" s="29"/>
      <c r="L424" s="27"/>
      <c r="M424" s="29"/>
      <c r="N424" s="27"/>
      <c r="O424" s="29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  <c r="AH424" s="27"/>
      <c r="AI424" s="27"/>
      <c r="AJ424" s="27"/>
      <c r="AK424" s="27"/>
      <c r="AL424" s="27"/>
      <c r="AO424" s="47"/>
      <c r="AP424" s="48"/>
      <c r="AT424" s="49"/>
      <c r="AX424" s="50"/>
      <c r="AY424" s="44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</row>
    <row r="425" spans="11:84" s="25" customFormat="1">
      <c r="K425" s="29"/>
      <c r="L425" s="27"/>
      <c r="M425" s="29"/>
      <c r="N425" s="27"/>
      <c r="O425" s="29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O425" s="47"/>
      <c r="AP425" s="48"/>
      <c r="AT425" s="49"/>
      <c r="AX425" s="50"/>
      <c r="AY425" s="44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</row>
    <row r="426" spans="11:84" s="25" customFormat="1">
      <c r="K426" s="29"/>
      <c r="L426" s="27"/>
      <c r="M426" s="29"/>
      <c r="N426" s="27"/>
      <c r="O426" s="29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O426" s="47"/>
      <c r="AP426" s="48"/>
      <c r="AT426" s="49"/>
      <c r="AX426" s="50"/>
      <c r="AY426" s="44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</row>
    <row r="427" spans="11:84" s="25" customFormat="1">
      <c r="K427" s="29"/>
      <c r="L427" s="27"/>
      <c r="M427" s="29"/>
      <c r="N427" s="27"/>
      <c r="O427" s="29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O427" s="47"/>
      <c r="AP427" s="48"/>
      <c r="AT427" s="49"/>
      <c r="AX427" s="50"/>
      <c r="AY427" s="44"/>
      <c r="AZ427" s="31"/>
      <c r="BA427" s="31"/>
      <c r="BB427" s="31"/>
      <c r="BC427" s="31"/>
      <c r="BD427" s="31"/>
      <c r="BE427" s="31"/>
      <c r="BF427" s="31"/>
      <c r="BG427" s="31"/>
      <c r="BH427" s="31"/>
      <c r="BI427" s="31"/>
      <c r="BJ427" s="31"/>
      <c r="BK427" s="31"/>
      <c r="BL427" s="31"/>
      <c r="BM427" s="31"/>
      <c r="BN427" s="31"/>
      <c r="BO427" s="31"/>
      <c r="BP427" s="31"/>
      <c r="BQ427" s="31"/>
      <c r="BR427" s="31"/>
      <c r="BS427" s="31"/>
      <c r="BT427" s="31"/>
      <c r="BU427" s="31"/>
      <c r="BV427" s="31"/>
      <c r="BW427" s="31"/>
      <c r="BX427" s="31"/>
      <c r="BY427" s="31"/>
      <c r="BZ427" s="31"/>
      <c r="CA427" s="31"/>
      <c r="CB427" s="31"/>
      <c r="CC427" s="31"/>
      <c r="CD427" s="31"/>
      <c r="CE427" s="31"/>
      <c r="CF427" s="31"/>
    </row>
    <row r="428" spans="11:84" s="25" customFormat="1">
      <c r="K428" s="29"/>
      <c r="L428" s="27"/>
      <c r="M428" s="29"/>
      <c r="N428" s="27"/>
      <c r="O428" s="29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  <c r="AE428" s="27"/>
      <c r="AF428" s="27"/>
      <c r="AG428" s="27"/>
      <c r="AH428" s="27"/>
      <c r="AI428" s="27"/>
      <c r="AJ428" s="27"/>
      <c r="AK428" s="27"/>
      <c r="AL428" s="27"/>
      <c r="AO428" s="47"/>
      <c r="AP428" s="48"/>
      <c r="AT428" s="49"/>
      <c r="AX428" s="50"/>
      <c r="AY428" s="44"/>
      <c r="AZ428" s="31"/>
      <c r="BA428" s="31"/>
      <c r="BB428" s="31"/>
      <c r="BC428" s="31"/>
      <c r="BD428" s="31"/>
      <c r="BE428" s="31"/>
      <c r="BF428" s="31"/>
      <c r="BG428" s="31"/>
      <c r="BH428" s="31"/>
      <c r="BI428" s="31"/>
      <c r="BJ428" s="31"/>
      <c r="BK428" s="31"/>
      <c r="BL428" s="31"/>
      <c r="BM428" s="31"/>
      <c r="BN428" s="31"/>
      <c r="BO428" s="31"/>
      <c r="BP428" s="31"/>
      <c r="BQ428" s="31"/>
      <c r="BR428" s="31"/>
      <c r="BS428" s="31"/>
      <c r="BT428" s="31"/>
      <c r="BU428" s="31"/>
      <c r="BV428" s="31"/>
      <c r="BW428" s="31"/>
      <c r="BX428" s="31"/>
      <c r="BY428" s="31"/>
      <c r="BZ428" s="31"/>
      <c r="CA428" s="31"/>
      <c r="CB428" s="31"/>
      <c r="CC428" s="31"/>
      <c r="CD428" s="31"/>
      <c r="CE428" s="31"/>
      <c r="CF428" s="31"/>
    </row>
    <row r="429" spans="11:84">
      <c r="AO429" s="47"/>
      <c r="AP429" s="48"/>
      <c r="AT429" s="49"/>
      <c r="AX429" s="50"/>
    </row>
    <row r="430" spans="11:84">
      <c r="AO430" s="47"/>
      <c r="AP430" s="48"/>
      <c r="AT430" s="49"/>
      <c r="AX430" s="50"/>
    </row>
    <row r="431" spans="11:84">
      <c r="AO431" s="47"/>
      <c r="AP431" s="48"/>
      <c r="AT431" s="49"/>
      <c r="AX431" s="50"/>
    </row>
    <row r="432" spans="11:84">
      <c r="AO432" s="47"/>
      <c r="AP432" s="48"/>
      <c r="AT432" s="49"/>
      <c r="AX432" s="50"/>
    </row>
    <row r="433" spans="41:50">
      <c r="AO433" s="47"/>
      <c r="AP433" s="48"/>
      <c r="AT433" s="49"/>
      <c r="AX433" s="50"/>
    </row>
    <row r="434" spans="41:50">
      <c r="AO434" s="47"/>
      <c r="AP434" s="48"/>
      <c r="AT434" s="49"/>
      <c r="AX434" s="50"/>
    </row>
    <row r="435" spans="41:50">
      <c r="AO435" s="47"/>
      <c r="AP435" s="48"/>
      <c r="AT435" s="49"/>
      <c r="AX435" s="50"/>
    </row>
    <row r="436" spans="41:50">
      <c r="AO436" s="47"/>
      <c r="AP436" s="48"/>
      <c r="AT436" s="49"/>
      <c r="AX436" s="50"/>
    </row>
    <row r="437" spans="41:50">
      <c r="AO437" s="47"/>
      <c r="AP437" s="48"/>
      <c r="AT437" s="49"/>
      <c r="AX437" s="50"/>
    </row>
    <row r="438" spans="41:50">
      <c r="AO438" s="47"/>
      <c r="AP438" s="48"/>
      <c r="AT438" s="49"/>
      <c r="AX438" s="50"/>
    </row>
    <row r="439" spans="41:50">
      <c r="AO439" s="47"/>
      <c r="AP439" s="48"/>
      <c r="AT439" s="49"/>
      <c r="AX439" s="50"/>
    </row>
    <row r="440" spans="41:50">
      <c r="AO440" s="47"/>
      <c r="AP440" s="48"/>
      <c r="AT440" s="49"/>
      <c r="AX440" s="50"/>
    </row>
    <row r="441" spans="41:50">
      <c r="AO441" s="47"/>
      <c r="AP441" s="48"/>
      <c r="AT441" s="49"/>
      <c r="AX441" s="50"/>
    </row>
    <row r="442" spans="41:50">
      <c r="AO442" s="47"/>
      <c r="AP442" s="48"/>
      <c r="AT442" s="49"/>
      <c r="AX442" s="50"/>
    </row>
    <row r="443" spans="41:50">
      <c r="AO443" s="47"/>
      <c r="AP443" s="48"/>
      <c r="AT443" s="49"/>
      <c r="AX443" s="50"/>
    </row>
    <row r="444" spans="41:50">
      <c r="AO444" s="47"/>
      <c r="AP444" s="48"/>
      <c r="AT444" s="49"/>
      <c r="AX444" s="50"/>
    </row>
    <row r="445" spans="41:50">
      <c r="AO445" s="47"/>
      <c r="AP445" s="48"/>
      <c r="AT445" s="49"/>
      <c r="AX445" s="50"/>
    </row>
    <row r="446" spans="41:50">
      <c r="AO446" s="47"/>
      <c r="AP446" s="48"/>
      <c r="AT446" s="49"/>
      <c r="AX446" s="50"/>
    </row>
    <row r="447" spans="41:50">
      <c r="AO447" s="47"/>
      <c r="AP447" s="48"/>
      <c r="AT447" s="49"/>
      <c r="AX447" s="50"/>
    </row>
    <row r="448" spans="41:50">
      <c r="AO448" s="47"/>
      <c r="AP448" s="48"/>
      <c r="AT448" s="49"/>
      <c r="AX448" s="50"/>
    </row>
    <row r="449" spans="41:50">
      <c r="AO449" s="47"/>
      <c r="AP449" s="48"/>
      <c r="AT449" s="49"/>
      <c r="AX449" s="50"/>
    </row>
    <row r="450" spans="41:50">
      <c r="AO450" s="47"/>
      <c r="AP450" s="48"/>
      <c r="AT450" s="49"/>
      <c r="AX450" s="50"/>
    </row>
    <row r="451" spans="41:50">
      <c r="AO451" s="47"/>
      <c r="AP451" s="48"/>
      <c r="AT451" s="49"/>
      <c r="AX451" s="50"/>
    </row>
    <row r="452" spans="41:50">
      <c r="AO452" s="47"/>
      <c r="AP452" s="48"/>
      <c r="AT452" s="49"/>
      <c r="AX452" s="50"/>
    </row>
    <row r="453" spans="41:50">
      <c r="AO453" s="47"/>
      <c r="AP453" s="48"/>
      <c r="AT453" s="49"/>
      <c r="AX453" s="50"/>
    </row>
    <row r="454" spans="41:50">
      <c r="AO454" s="47"/>
      <c r="AP454" s="48"/>
      <c r="AT454" s="49"/>
      <c r="AX454" s="50"/>
    </row>
    <row r="455" spans="41:50">
      <c r="AO455" s="47"/>
      <c r="AP455" s="48"/>
      <c r="AT455" s="49"/>
      <c r="AX455" s="50"/>
    </row>
    <row r="456" spans="41:50">
      <c r="AO456" s="47"/>
      <c r="AP456" s="48"/>
      <c r="AT456" s="49"/>
      <c r="AX456" s="50"/>
    </row>
    <row r="457" spans="41:50">
      <c r="AO457" s="47"/>
      <c r="AP457" s="48"/>
      <c r="AT457" s="49"/>
      <c r="AX457" s="50"/>
    </row>
    <row r="458" spans="41:50">
      <c r="AO458" s="47"/>
      <c r="AP458" s="48"/>
      <c r="AT458" s="49"/>
      <c r="AX458" s="50"/>
    </row>
    <row r="459" spans="41:50">
      <c r="AO459" s="47"/>
      <c r="AP459" s="48"/>
      <c r="AT459" s="49"/>
      <c r="AX459" s="50"/>
    </row>
    <row r="460" spans="41:50">
      <c r="AO460" s="47"/>
      <c r="AP460" s="48"/>
      <c r="AT460" s="49"/>
      <c r="AX460" s="50"/>
    </row>
    <row r="461" spans="41:50">
      <c r="AO461" s="47"/>
      <c r="AP461" s="48"/>
      <c r="AT461" s="49"/>
      <c r="AX461" s="50"/>
    </row>
    <row r="462" spans="41:50">
      <c r="AO462" s="47"/>
      <c r="AP462" s="48"/>
      <c r="AT462" s="49"/>
      <c r="AX462" s="50"/>
    </row>
    <row r="463" spans="41:50">
      <c r="AO463" s="47"/>
      <c r="AP463" s="48"/>
      <c r="AT463" s="49"/>
      <c r="AX463" s="50"/>
    </row>
    <row r="464" spans="41:50">
      <c r="AO464" s="47"/>
      <c r="AP464" s="48"/>
      <c r="AT464" s="49"/>
      <c r="AX464" s="50"/>
    </row>
    <row r="465" spans="41:50">
      <c r="AO465" s="47"/>
      <c r="AP465" s="48"/>
      <c r="AT465" s="49"/>
      <c r="AX465" s="50"/>
    </row>
    <row r="466" spans="41:50">
      <c r="AO466" s="47"/>
      <c r="AP466" s="48"/>
      <c r="AT466" s="49"/>
      <c r="AX466" s="50"/>
    </row>
    <row r="467" spans="41:50">
      <c r="AO467" s="47"/>
      <c r="AP467" s="48"/>
      <c r="AT467" s="49"/>
      <c r="AX467" s="50"/>
    </row>
    <row r="468" spans="41:50">
      <c r="AO468" s="47"/>
      <c r="AP468" s="48"/>
      <c r="AT468" s="49"/>
      <c r="AX468" s="50"/>
    </row>
    <row r="469" spans="41:50">
      <c r="AO469" s="47"/>
      <c r="AP469" s="48"/>
      <c r="AT469" s="49"/>
      <c r="AX469" s="50"/>
    </row>
    <row r="470" spans="41:50">
      <c r="AO470" s="47"/>
      <c r="AP470" s="48"/>
      <c r="AT470" s="49"/>
      <c r="AX470" s="50"/>
    </row>
    <row r="471" spans="41:50">
      <c r="AO471" s="47"/>
      <c r="AP471" s="48"/>
      <c r="AT471" s="49"/>
      <c r="AX471" s="50"/>
    </row>
    <row r="472" spans="41:50">
      <c r="AO472" s="47"/>
      <c r="AP472" s="48"/>
      <c r="AT472" s="49"/>
      <c r="AX472" s="50"/>
    </row>
    <row r="473" spans="41:50">
      <c r="AO473" s="47"/>
      <c r="AP473" s="48"/>
      <c r="AT473" s="49"/>
      <c r="AX473" s="50"/>
    </row>
    <row r="474" spans="41:50">
      <c r="AO474" s="47"/>
      <c r="AP474" s="48"/>
      <c r="AT474" s="49"/>
      <c r="AX474" s="50"/>
    </row>
    <row r="475" spans="41:50">
      <c r="AO475" s="47"/>
      <c r="AP475" s="48"/>
      <c r="AT475" s="49"/>
      <c r="AX475" s="50"/>
    </row>
    <row r="476" spans="41:50">
      <c r="AO476" s="47"/>
      <c r="AP476" s="48"/>
      <c r="AT476" s="49"/>
      <c r="AX476" s="50"/>
    </row>
    <row r="477" spans="41:50">
      <c r="AO477" s="47"/>
      <c r="AP477" s="48"/>
      <c r="AT477" s="49"/>
      <c r="AX477" s="50"/>
    </row>
    <row r="478" spans="41:50">
      <c r="AO478" s="47"/>
      <c r="AP478" s="48"/>
      <c r="AT478" s="49"/>
      <c r="AX478" s="50"/>
    </row>
    <row r="479" spans="41:50">
      <c r="AO479" s="47"/>
      <c r="AP479" s="48"/>
      <c r="AT479" s="49"/>
      <c r="AX479" s="50"/>
    </row>
    <row r="480" spans="41:50">
      <c r="AO480" s="47"/>
      <c r="AP480" s="48"/>
      <c r="AT480" s="49"/>
      <c r="AX480" s="50"/>
    </row>
    <row r="481" spans="41:50">
      <c r="AO481" s="47"/>
      <c r="AP481" s="48"/>
      <c r="AT481" s="49"/>
      <c r="AX481" s="50"/>
    </row>
    <row r="482" spans="41:50">
      <c r="AO482" s="47"/>
      <c r="AP482" s="48"/>
      <c r="AT482" s="49"/>
      <c r="AX482" s="50"/>
    </row>
    <row r="483" spans="41:50">
      <c r="AO483" s="47"/>
      <c r="AP483" s="48"/>
      <c r="AT483" s="49"/>
      <c r="AX483" s="50"/>
    </row>
    <row r="484" spans="41:50">
      <c r="AO484" s="47"/>
      <c r="AP484" s="48"/>
      <c r="AT484" s="49"/>
      <c r="AX484" s="50"/>
    </row>
    <row r="485" spans="41:50">
      <c r="AO485" s="47"/>
      <c r="AP485" s="48"/>
      <c r="AT485" s="49"/>
      <c r="AX485" s="50"/>
    </row>
    <row r="486" spans="41:50">
      <c r="AO486" s="47"/>
      <c r="AP486" s="48"/>
      <c r="AT486" s="49"/>
      <c r="AX486" s="50"/>
    </row>
    <row r="487" spans="41:50">
      <c r="AO487" s="47"/>
      <c r="AP487" s="48"/>
      <c r="AT487" s="49"/>
      <c r="AX487" s="50"/>
    </row>
    <row r="488" spans="41:50">
      <c r="AO488" s="47"/>
      <c r="AP488" s="48"/>
      <c r="AT488" s="49"/>
      <c r="AX488" s="50"/>
    </row>
    <row r="489" spans="41:50">
      <c r="AO489" s="47"/>
      <c r="AP489" s="48"/>
      <c r="AT489" s="49"/>
      <c r="AX489" s="50"/>
    </row>
    <row r="490" spans="41:50">
      <c r="AO490" s="47"/>
      <c r="AP490" s="48"/>
      <c r="AT490" s="49"/>
      <c r="AX490" s="50"/>
    </row>
    <row r="491" spans="41:50">
      <c r="AO491" s="47"/>
      <c r="AP491" s="48"/>
      <c r="AT491" s="49"/>
      <c r="AX491" s="50"/>
    </row>
    <row r="492" spans="41:50">
      <c r="AO492" s="47"/>
      <c r="AP492" s="48"/>
      <c r="AT492" s="49"/>
      <c r="AX492" s="50"/>
    </row>
    <row r="493" spans="41:50">
      <c r="AO493" s="47"/>
      <c r="AP493" s="48"/>
      <c r="AT493" s="49"/>
      <c r="AX493" s="50"/>
    </row>
    <row r="494" spans="41:50">
      <c r="AO494" s="47"/>
      <c r="AP494" s="48"/>
      <c r="AT494" s="49"/>
      <c r="AX494" s="50"/>
    </row>
    <row r="495" spans="41:50">
      <c r="AO495" s="47"/>
      <c r="AP495" s="48"/>
      <c r="AT495" s="49"/>
      <c r="AX495" s="50"/>
    </row>
    <row r="496" spans="41:50">
      <c r="AO496" s="47"/>
      <c r="AP496" s="48"/>
      <c r="AT496" s="49"/>
      <c r="AX496" s="50"/>
    </row>
    <row r="497" spans="41:50">
      <c r="AO497" s="47"/>
      <c r="AP497" s="48"/>
      <c r="AT497" s="49"/>
      <c r="AX497" s="50"/>
    </row>
    <row r="498" spans="41:50">
      <c r="AO498" s="47"/>
      <c r="AP498" s="48"/>
      <c r="AT498" s="49"/>
      <c r="AX498" s="50"/>
    </row>
    <row r="499" spans="41:50">
      <c r="AO499" s="47"/>
      <c r="AP499" s="48"/>
      <c r="AT499" s="49"/>
      <c r="AX499" s="50"/>
    </row>
    <row r="500" spans="41:50">
      <c r="AO500" s="47"/>
      <c r="AP500" s="48"/>
      <c r="AT500" s="49"/>
      <c r="AX500" s="50"/>
    </row>
    <row r="501" spans="41:50">
      <c r="AO501" s="47"/>
      <c r="AP501" s="48"/>
      <c r="AT501" s="49"/>
      <c r="AX501" s="50"/>
    </row>
    <row r="502" spans="41:50">
      <c r="AO502" s="47"/>
      <c r="AP502" s="48"/>
      <c r="AT502" s="49"/>
      <c r="AX502" s="50"/>
    </row>
    <row r="503" spans="41:50">
      <c r="AO503" s="47"/>
      <c r="AP503" s="48"/>
      <c r="AT503" s="49"/>
      <c r="AX503" s="50"/>
    </row>
    <row r="504" spans="41:50">
      <c r="AO504" s="47"/>
      <c r="AP504" s="48"/>
      <c r="AT504" s="49"/>
      <c r="AX504" s="50"/>
    </row>
    <row r="505" spans="41:50">
      <c r="AO505" s="47"/>
      <c r="AP505" s="48"/>
      <c r="AT505" s="49"/>
      <c r="AX505" s="50"/>
    </row>
    <row r="506" spans="41:50">
      <c r="AO506" s="47"/>
      <c r="AP506" s="48"/>
      <c r="AT506" s="49"/>
      <c r="AX506" s="50"/>
    </row>
    <row r="507" spans="41:50">
      <c r="AO507" s="47"/>
      <c r="AP507" s="48"/>
      <c r="AT507" s="49"/>
      <c r="AX507" s="50"/>
    </row>
    <row r="508" spans="41:50">
      <c r="AO508" s="47"/>
      <c r="AP508" s="48"/>
      <c r="AT508" s="49"/>
      <c r="AX508" s="50"/>
    </row>
    <row r="509" spans="41:50">
      <c r="AO509" s="47"/>
      <c r="AP509" s="48"/>
      <c r="AT509" s="49"/>
      <c r="AX509" s="50"/>
    </row>
    <row r="510" spans="41:50">
      <c r="AO510" s="47"/>
      <c r="AP510" s="48"/>
      <c r="AT510" s="49"/>
      <c r="AX510" s="50"/>
    </row>
    <row r="511" spans="41:50">
      <c r="AO511" s="47"/>
      <c r="AP511" s="48"/>
      <c r="AT511" s="49"/>
      <c r="AX511" s="50"/>
    </row>
    <row r="512" spans="41:50">
      <c r="AO512" s="47"/>
      <c r="AP512" s="48"/>
      <c r="AT512" s="49"/>
      <c r="AX512" s="50"/>
    </row>
    <row r="513" spans="41:50">
      <c r="AO513" s="47"/>
      <c r="AP513" s="48"/>
      <c r="AT513" s="49"/>
      <c r="AX513" s="50"/>
    </row>
    <row r="514" spans="41:50">
      <c r="AO514" s="47"/>
      <c r="AP514" s="48"/>
      <c r="AT514" s="49"/>
      <c r="AX514" s="50"/>
    </row>
    <row r="515" spans="41:50">
      <c r="AO515" s="47"/>
      <c r="AP515" s="48"/>
      <c r="AT515" s="49"/>
      <c r="AX515" s="50"/>
    </row>
    <row r="516" spans="41:50">
      <c r="AO516" s="47"/>
      <c r="AP516" s="48"/>
      <c r="AT516" s="49"/>
      <c r="AX516" s="50"/>
    </row>
    <row r="517" spans="41:50">
      <c r="AO517" s="47"/>
      <c r="AP517" s="48"/>
      <c r="AT517" s="49"/>
      <c r="AX517" s="50"/>
    </row>
    <row r="518" spans="41:50">
      <c r="AO518" s="47"/>
      <c r="AP518" s="48"/>
      <c r="AT518" s="49"/>
      <c r="AX518" s="50"/>
    </row>
    <row r="519" spans="41:50">
      <c r="AO519" s="47"/>
      <c r="AP519" s="48"/>
      <c r="AT519" s="49"/>
      <c r="AX519" s="50"/>
    </row>
    <row r="520" spans="41:50">
      <c r="AO520" s="47"/>
      <c r="AP520" s="48"/>
      <c r="AT520" s="49"/>
      <c r="AX520" s="50"/>
    </row>
    <row r="521" spans="41:50">
      <c r="AO521" s="47"/>
      <c r="AP521" s="48"/>
      <c r="AT521" s="49"/>
      <c r="AX521" s="50"/>
    </row>
    <row r="522" spans="41:50">
      <c r="AO522" s="47"/>
      <c r="AP522" s="48"/>
      <c r="AT522" s="49"/>
      <c r="AX522" s="50"/>
    </row>
    <row r="523" spans="41:50">
      <c r="AO523" s="47"/>
      <c r="AP523" s="48"/>
      <c r="AT523" s="49"/>
      <c r="AX523" s="50"/>
    </row>
    <row r="524" spans="41:50">
      <c r="AO524" s="47"/>
      <c r="AP524" s="48"/>
      <c r="AT524" s="49"/>
      <c r="AX524" s="50"/>
    </row>
    <row r="525" spans="41:50">
      <c r="AO525" s="47"/>
      <c r="AP525" s="48"/>
      <c r="AT525" s="49"/>
      <c r="AX525" s="50"/>
    </row>
    <row r="526" spans="41:50">
      <c r="AO526" s="47"/>
      <c r="AP526" s="48"/>
      <c r="AT526" s="49"/>
      <c r="AX526" s="50"/>
    </row>
    <row r="527" spans="41:50">
      <c r="AO527" s="47"/>
      <c r="AP527" s="48"/>
      <c r="AT527" s="49"/>
      <c r="AX527" s="50"/>
    </row>
    <row r="528" spans="41:50">
      <c r="AO528" s="47"/>
      <c r="AP528" s="48"/>
      <c r="AT528" s="49"/>
      <c r="AX528" s="50"/>
    </row>
    <row r="529" spans="41:50">
      <c r="AO529" s="47"/>
      <c r="AP529" s="48"/>
      <c r="AT529" s="49"/>
      <c r="AX529" s="50"/>
    </row>
    <row r="530" spans="41:50">
      <c r="AO530" s="47"/>
      <c r="AP530" s="48"/>
      <c r="AT530" s="49"/>
      <c r="AX530" s="50"/>
    </row>
    <row r="531" spans="41:50">
      <c r="AO531" s="47"/>
      <c r="AP531" s="48"/>
      <c r="AT531" s="49"/>
      <c r="AX531" s="50"/>
    </row>
    <row r="532" spans="41:50">
      <c r="AO532" s="47"/>
      <c r="AP532" s="48"/>
      <c r="AT532" s="49"/>
      <c r="AX532" s="50"/>
    </row>
    <row r="533" spans="41:50">
      <c r="AO533" s="47"/>
      <c r="AP533" s="48"/>
      <c r="AT533" s="49"/>
      <c r="AX533" s="50"/>
    </row>
    <row r="534" spans="41:50">
      <c r="AO534" s="47"/>
      <c r="AP534" s="48"/>
      <c r="AT534" s="49"/>
      <c r="AX534" s="50"/>
    </row>
    <row r="535" spans="41:50">
      <c r="AO535" s="47"/>
      <c r="AP535" s="48"/>
      <c r="AT535" s="49"/>
      <c r="AX535" s="50"/>
    </row>
    <row r="536" spans="41:50">
      <c r="AO536" s="47"/>
      <c r="AP536" s="48"/>
      <c r="AT536" s="49"/>
      <c r="AX536" s="50"/>
    </row>
    <row r="537" spans="41:50">
      <c r="AO537" s="47"/>
      <c r="AP537" s="48"/>
      <c r="AT537" s="49"/>
      <c r="AX537" s="50"/>
    </row>
    <row r="538" spans="41:50">
      <c r="AO538" s="47"/>
      <c r="AP538" s="48"/>
      <c r="AT538" s="49"/>
      <c r="AX538" s="50"/>
    </row>
    <row r="539" spans="41:50">
      <c r="AO539" s="47"/>
      <c r="AP539" s="48"/>
      <c r="AT539" s="49"/>
      <c r="AX539" s="50"/>
    </row>
    <row r="540" spans="41:50">
      <c r="AO540" s="47"/>
      <c r="AP540" s="48"/>
      <c r="AT540" s="49"/>
      <c r="AX540" s="50"/>
    </row>
    <row r="541" spans="41:50">
      <c r="AO541" s="47"/>
      <c r="AP541" s="48"/>
      <c r="AT541" s="49"/>
      <c r="AX541" s="50"/>
    </row>
    <row r="542" spans="41:50">
      <c r="AO542" s="47"/>
      <c r="AP542" s="48"/>
      <c r="AT542" s="49"/>
      <c r="AX542" s="50"/>
    </row>
    <row r="543" spans="41:50">
      <c r="AO543" s="47"/>
      <c r="AP543" s="48"/>
      <c r="AT543" s="49"/>
      <c r="AX543" s="50"/>
    </row>
    <row r="544" spans="41:50">
      <c r="AO544" s="47"/>
      <c r="AP544" s="48"/>
      <c r="AT544" s="49"/>
      <c r="AX544" s="50"/>
    </row>
    <row r="545" spans="41:50">
      <c r="AO545" s="47"/>
      <c r="AP545" s="48"/>
      <c r="AT545" s="49"/>
      <c r="AX545" s="50"/>
    </row>
    <row r="546" spans="41:50">
      <c r="AO546" s="47"/>
      <c r="AP546" s="48"/>
      <c r="AT546" s="49"/>
      <c r="AX546" s="50"/>
    </row>
    <row r="547" spans="41:50">
      <c r="AO547" s="47"/>
      <c r="AP547" s="48"/>
      <c r="AT547" s="49"/>
      <c r="AX547" s="50"/>
    </row>
    <row r="548" spans="41:50">
      <c r="AO548" s="47"/>
      <c r="AP548" s="48"/>
      <c r="AT548" s="49"/>
      <c r="AX548" s="50"/>
    </row>
    <row r="549" spans="41:50">
      <c r="AO549" s="47"/>
      <c r="AP549" s="48"/>
      <c r="AT549" s="49"/>
      <c r="AX549" s="50"/>
    </row>
    <row r="550" spans="41:50">
      <c r="AO550" s="47"/>
      <c r="AP550" s="48"/>
      <c r="AT550" s="49"/>
      <c r="AX550" s="50"/>
    </row>
    <row r="551" spans="41:50">
      <c r="AO551" s="47"/>
      <c r="AP551" s="48"/>
      <c r="AT551" s="49"/>
      <c r="AX551" s="50"/>
    </row>
    <row r="552" spans="41:50">
      <c r="AO552" s="47"/>
      <c r="AP552" s="48"/>
      <c r="AT552" s="49"/>
      <c r="AX552" s="50"/>
    </row>
    <row r="553" spans="41:50">
      <c r="AO553" s="47"/>
      <c r="AP553" s="48"/>
      <c r="AT553" s="49"/>
      <c r="AX553" s="50"/>
    </row>
    <row r="554" spans="41:50">
      <c r="AO554" s="47"/>
      <c r="AP554" s="48"/>
      <c r="AT554" s="49"/>
      <c r="AX554" s="50"/>
    </row>
    <row r="555" spans="41:50">
      <c r="AO555" s="47"/>
      <c r="AP555" s="48"/>
      <c r="AT555" s="49"/>
      <c r="AX555" s="50"/>
    </row>
    <row r="556" spans="41:50">
      <c r="AO556" s="47"/>
      <c r="AP556" s="48"/>
      <c r="AT556" s="49"/>
      <c r="AX556" s="50"/>
    </row>
    <row r="557" spans="41:50">
      <c r="AO557" s="47"/>
      <c r="AP557" s="48"/>
      <c r="AT557" s="49"/>
      <c r="AX557" s="50"/>
    </row>
    <row r="65536" spans="11:11">
      <c r="K65536" s="89"/>
    </row>
  </sheetData>
  <mergeCells count="10">
    <mergeCell ref="P12:P19"/>
    <mergeCell ref="AA12:AA19"/>
    <mergeCell ref="P23:P30"/>
    <mergeCell ref="A1:I1"/>
    <mergeCell ref="P3:P10"/>
    <mergeCell ref="AA3:AA10"/>
    <mergeCell ref="K6:L6"/>
    <mergeCell ref="K7:L7"/>
    <mergeCell ref="K8:L8"/>
    <mergeCell ref="K9:M9"/>
  </mergeCells>
  <printOptions horizontalCentered="1" verticalCentered="1"/>
  <pageMargins left="0.25" right="0.26" top="0.47" bottom="0.41" header="0.25" footer="0.19"/>
  <pageSetup scale="75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</vt:lpstr>
      <vt:lpstr>6 var</vt:lpstr>
      <vt:lpstr>'6 var'!Área_de_impresión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2015-12-09T01:06:41Z</dcterms:created>
  <dcterms:modified xsi:type="dcterms:W3CDTF">2015-12-09T01:07:03Z</dcterms:modified>
</cp:coreProperties>
</file>